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13-3-c-Entes y organismos\SMS\Conciertos SMS\"/>
    </mc:Choice>
  </mc:AlternateContent>
  <bookViews>
    <workbookView xWindow="0" yWindow="0" windowWidth="19200" windowHeight="10635"/>
  </bookViews>
  <sheets>
    <sheet name="Resumen Anual x Areas y CC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7" i="1" l="1"/>
  <c r="L217" i="1"/>
  <c r="K217" i="1"/>
  <c r="J217" i="1"/>
  <c r="I217" i="1"/>
  <c r="H217" i="1"/>
  <c r="G217" i="1"/>
  <c r="F217" i="1"/>
  <c r="E217" i="1"/>
  <c r="D217" i="1"/>
  <c r="N217" i="1" s="1"/>
  <c r="M216" i="1"/>
  <c r="L216" i="1"/>
  <c r="K216" i="1"/>
  <c r="J216" i="1"/>
  <c r="I216" i="1"/>
  <c r="H216" i="1"/>
  <c r="G216" i="1"/>
  <c r="F216" i="1"/>
  <c r="E216" i="1"/>
  <c r="D216" i="1"/>
  <c r="N216" i="1" s="1"/>
  <c r="M215" i="1"/>
  <c r="L215" i="1"/>
  <c r="K215" i="1"/>
  <c r="J215" i="1"/>
  <c r="I215" i="1"/>
  <c r="H215" i="1"/>
  <c r="G215" i="1"/>
  <c r="F215" i="1"/>
  <c r="E215" i="1"/>
  <c r="D215" i="1"/>
  <c r="N215" i="1" s="1"/>
  <c r="M214" i="1"/>
  <c r="L214" i="1"/>
  <c r="K214" i="1"/>
  <c r="J214" i="1"/>
  <c r="I214" i="1"/>
  <c r="H214" i="1"/>
  <c r="G214" i="1"/>
  <c r="F214" i="1"/>
  <c r="E214" i="1"/>
  <c r="D214" i="1"/>
  <c r="N214" i="1" s="1"/>
  <c r="M213" i="1"/>
  <c r="L213" i="1"/>
  <c r="K213" i="1"/>
  <c r="J213" i="1"/>
  <c r="I213" i="1"/>
  <c r="H213" i="1"/>
  <c r="G213" i="1"/>
  <c r="F213" i="1"/>
  <c r="E213" i="1"/>
  <c r="D213" i="1"/>
  <c r="N213" i="1" s="1"/>
  <c r="M212" i="1"/>
  <c r="L212" i="1"/>
  <c r="K212" i="1"/>
  <c r="J212" i="1"/>
  <c r="I212" i="1"/>
  <c r="H212" i="1"/>
  <c r="G212" i="1"/>
  <c r="F212" i="1"/>
  <c r="E212" i="1"/>
  <c r="D212" i="1"/>
  <c r="N212" i="1" s="1"/>
  <c r="M211" i="1"/>
  <c r="L211" i="1"/>
  <c r="K211" i="1"/>
  <c r="J211" i="1"/>
  <c r="I211" i="1"/>
  <c r="H211" i="1"/>
  <c r="G211" i="1"/>
  <c r="F211" i="1"/>
  <c r="E211" i="1"/>
  <c r="D211" i="1"/>
  <c r="N211" i="1" s="1"/>
  <c r="M210" i="1"/>
  <c r="L210" i="1"/>
  <c r="K210" i="1"/>
  <c r="J210" i="1"/>
  <c r="I210" i="1"/>
  <c r="H210" i="1"/>
  <c r="G210" i="1"/>
  <c r="F210" i="1"/>
  <c r="E210" i="1"/>
  <c r="D210" i="1"/>
  <c r="N210" i="1" s="1"/>
  <c r="M209" i="1"/>
  <c r="L209" i="1"/>
  <c r="K209" i="1"/>
  <c r="J209" i="1"/>
  <c r="I209" i="1"/>
  <c r="H209" i="1"/>
  <c r="G209" i="1"/>
  <c r="F209" i="1"/>
  <c r="E209" i="1"/>
  <c r="D209" i="1"/>
  <c r="N209" i="1" s="1"/>
  <c r="M208" i="1"/>
  <c r="L208" i="1"/>
  <c r="K208" i="1"/>
  <c r="J208" i="1"/>
  <c r="I208" i="1"/>
  <c r="H208" i="1"/>
  <c r="G208" i="1"/>
  <c r="F208" i="1"/>
  <c r="E208" i="1"/>
  <c r="D208" i="1"/>
  <c r="N208" i="1" s="1"/>
  <c r="M207" i="1"/>
  <c r="L207" i="1"/>
  <c r="K207" i="1"/>
  <c r="J207" i="1"/>
  <c r="I207" i="1"/>
  <c r="H207" i="1"/>
  <c r="G207" i="1"/>
  <c r="F207" i="1"/>
  <c r="E207" i="1"/>
  <c r="D207" i="1"/>
  <c r="N207" i="1" s="1"/>
  <c r="M206" i="1"/>
  <c r="L206" i="1"/>
  <c r="K206" i="1"/>
  <c r="J206" i="1"/>
  <c r="I206" i="1"/>
  <c r="H206" i="1"/>
  <c r="G206" i="1"/>
  <c r="F206" i="1"/>
  <c r="N206" i="1" s="1"/>
  <c r="E206" i="1"/>
  <c r="D206" i="1"/>
  <c r="M205" i="1"/>
  <c r="L205" i="1"/>
  <c r="K205" i="1"/>
  <c r="J205" i="1"/>
  <c r="I205" i="1"/>
  <c r="H205" i="1"/>
  <c r="G205" i="1"/>
  <c r="F205" i="1"/>
  <c r="E205" i="1"/>
  <c r="D205" i="1"/>
  <c r="N205" i="1" s="1"/>
  <c r="M204" i="1"/>
  <c r="L204" i="1"/>
  <c r="K204" i="1"/>
  <c r="J204" i="1"/>
  <c r="I204" i="1"/>
  <c r="H204" i="1"/>
  <c r="G204" i="1"/>
  <c r="F204" i="1"/>
  <c r="E204" i="1"/>
  <c r="D204" i="1"/>
  <c r="N204" i="1" s="1"/>
  <c r="M203" i="1"/>
  <c r="L203" i="1"/>
  <c r="K203" i="1"/>
  <c r="J203" i="1"/>
  <c r="I203" i="1"/>
  <c r="H203" i="1"/>
  <c r="G203" i="1"/>
  <c r="F203" i="1"/>
  <c r="E203" i="1"/>
  <c r="D203" i="1"/>
  <c r="N203" i="1" s="1"/>
  <c r="M202" i="1"/>
  <c r="L202" i="1"/>
  <c r="K202" i="1"/>
  <c r="J202" i="1"/>
  <c r="I202" i="1"/>
  <c r="H202" i="1"/>
  <c r="G202" i="1"/>
  <c r="F202" i="1"/>
  <c r="N202" i="1" s="1"/>
  <c r="E202" i="1"/>
  <c r="D202" i="1"/>
  <c r="M201" i="1"/>
  <c r="L201" i="1"/>
  <c r="K201" i="1"/>
  <c r="J201" i="1"/>
  <c r="I201" i="1"/>
  <c r="H201" i="1"/>
  <c r="G201" i="1"/>
  <c r="F201" i="1"/>
  <c r="E201" i="1"/>
  <c r="D201" i="1"/>
  <c r="N201" i="1" s="1"/>
  <c r="M200" i="1"/>
  <c r="L200" i="1"/>
  <c r="K200" i="1"/>
  <c r="J200" i="1"/>
  <c r="I200" i="1"/>
  <c r="H200" i="1"/>
  <c r="G200" i="1"/>
  <c r="F200" i="1"/>
  <c r="E200" i="1"/>
  <c r="D200" i="1"/>
  <c r="N200" i="1" s="1"/>
  <c r="M199" i="1"/>
  <c r="K199" i="1"/>
  <c r="J199" i="1"/>
  <c r="H199" i="1"/>
  <c r="G199" i="1"/>
  <c r="F199" i="1"/>
  <c r="E199" i="1"/>
  <c r="D199" i="1"/>
  <c r="M198" i="1"/>
  <c r="K198" i="1"/>
  <c r="J198" i="1"/>
  <c r="H198" i="1"/>
  <c r="G198" i="1"/>
  <c r="F198" i="1"/>
  <c r="E198" i="1"/>
  <c r="D198" i="1"/>
  <c r="M197" i="1"/>
  <c r="L197" i="1"/>
  <c r="K197" i="1"/>
  <c r="J197" i="1"/>
  <c r="I197" i="1"/>
  <c r="H197" i="1"/>
  <c r="G197" i="1"/>
  <c r="F197" i="1"/>
  <c r="E197" i="1"/>
  <c r="D197" i="1"/>
  <c r="N197" i="1" s="1"/>
  <c r="M196" i="1"/>
  <c r="L196" i="1"/>
  <c r="K196" i="1"/>
  <c r="J196" i="1"/>
  <c r="I196" i="1"/>
  <c r="H196" i="1"/>
  <c r="G196" i="1"/>
  <c r="F196" i="1"/>
  <c r="E196" i="1"/>
  <c r="D196" i="1"/>
  <c r="N196" i="1" s="1"/>
  <c r="M195" i="1"/>
  <c r="L195" i="1"/>
  <c r="K195" i="1"/>
  <c r="J195" i="1"/>
  <c r="I195" i="1"/>
  <c r="H195" i="1"/>
  <c r="G195" i="1"/>
  <c r="F195" i="1"/>
  <c r="E195" i="1"/>
  <c r="D195" i="1"/>
  <c r="N195" i="1" s="1"/>
  <c r="M194" i="1"/>
  <c r="L194" i="1"/>
  <c r="K194" i="1"/>
  <c r="J194" i="1"/>
  <c r="I194" i="1"/>
  <c r="H194" i="1"/>
  <c r="G194" i="1"/>
  <c r="F194" i="1"/>
  <c r="E194" i="1"/>
  <c r="D194" i="1"/>
  <c r="N194" i="1" s="1"/>
  <c r="N193" i="1"/>
  <c r="M193" i="1"/>
  <c r="L193" i="1"/>
  <c r="K193" i="1"/>
  <c r="J193" i="1"/>
  <c r="I193" i="1"/>
  <c r="H193" i="1"/>
  <c r="G193" i="1"/>
  <c r="F193" i="1"/>
  <c r="E193" i="1"/>
  <c r="D193" i="1"/>
  <c r="N192" i="1"/>
  <c r="M192" i="1"/>
  <c r="L192" i="1"/>
  <c r="K192" i="1"/>
  <c r="J192" i="1"/>
  <c r="I192" i="1"/>
  <c r="H192" i="1"/>
  <c r="G192" i="1"/>
  <c r="F192" i="1"/>
  <c r="E192" i="1"/>
  <c r="D192" i="1"/>
  <c r="M191" i="1"/>
  <c r="K191" i="1"/>
  <c r="I191" i="1"/>
  <c r="H191" i="1"/>
  <c r="F191" i="1"/>
  <c r="E191" i="1"/>
  <c r="D191" i="1"/>
  <c r="M190" i="1"/>
  <c r="K190" i="1"/>
  <c r="I190" i="1"/>
  <c r="H190" i="1"/>
  <c r="F190" i="1"/>
  <c r="E190" i="1"/>
  <c r="D190" i="1"/>
  <c r="M189" i="1"/>
  <c r="M218" i="1" s="1"/>
  <c r="L189" i="1"/>
  <c r="K189" i="1"/>
  <c r="K218" i="1" s="1"/>
  <c r="J189" i="1"/>
  <c r="I189" i="1"/>
  <c r="I218" i="1" s="1"/>
  <c r="H189" i="1"/>
  <c r="H218" i="1" s="1"/>
  <c r="G189" i="1"/>
  <c r="F189" i="1"/>
  <c r="F218" i="1" s="1"/>
  <c r="E189" i="1"/>
  <c r="E218" i="1" s="1"/>
  <c r="D189" i="1"/>
  <c r="D218" i="1" s="1"/>
  <c r="M188" i="1"/>
  <c r="L188" i="1"/>
  <c r="K188" i="1"/>
  <c r="J188" i="1"/>
  <c r="I188" i="1"/>
  <c r="H188" i="1"/>
  <c r="G188" i="1"/>
  <c r="F188" i="1"/>
  <c r="N188" i="1" s="1"/>
  <c r="E188" i="1"/>
  <c r="D188" i="1"/>
  <c r="N177" i="1"/>
  <c r="M177" i="1"/>
  <c r="L177" i="1"/>
  <c r="K177" i="1"/>
  <c r="J177" i="1"/>
  <c r="I177" i="1"/>
  <c r="H177" i="1"/>
  <c r="G177" i="1"/>
  <c r="F177" i="1"/>
  <c r="E177" i="1"/>
  <c r="D177" i="1"/>
  <c r="N170" i="1"/>
  <c r="M170" i="1"/>
  <c r="L170" i="1"/>
  <c r="K170" i="1"/>
  <c r="J170" i="1"/>
  <c r="I170" i="1"/>
  <c r="H170" i="1"/>
  <c r="G170" i="1"/>
  <c r="F170" i="1"/>
  <c r="E170" i="1"/>
  <c r="D170" i="1"/>
  <c r="N163" i="1"/>
  <c r="M163" i="1"/>
  <c r="L163" i="1"/>
  <c r="K163" i="1"/>
  <c r="J163" i="1"/>
  <c r="I163" i="1"/>
  <c r="H163" i="1"/>
  <c r="G163" i="1"/>
  <c r="F163" i="1"/>
  <c r="E163" i="1"/>
  <c r="D163" i="1"/>
  <c r="M156" i="1"/>
  <c r="L156" i="1"/>
  <c r="K156" i="1"/>
  <c r="J156" i="1"/>
  <c r="I156" i="1"/>
  <c r="H156" i="1"/>
  <c r="G156" i="1"/>
  <c r="F156" i="1"/>
  <c r="E156" i="1"/>
  <c r="D156" i="1"/>
  <c r="N155" i="1"/>
  <c r="N156" i="1" s="1"/>
  <c r="N154" i="1"/>
  <c r="M141" i="1"/>
  <c r="L141" i="1"/>
  <c r="K141" i="1"/>
  <c r="J141" i="1"/>
  <c r="I141" i="1"/>
  <c r="H141" i="1"/>
  <c r="G141" i="1"/>
  <c r="F141" i="1"/>
  <c r="E141" i="1"/>
  <c r="D141" i="1"/>
  <c r="N140" i="1"/>
  <c r="N141" i="1" s="1"/>
  <c r="N139" i="1"/>
  <c r="N124" i="1"/>
  <c r="M124" i="1"/>
  <c r="L124" i="1"/>
  <c r="K124" i="1"/>
  <c r="J124" i="1"/>
  <c r="I124" i="1"/>
  <c r="H124" i="1"/>
  <c r="G124" i="1"/>
  <c r="F124" i="1"/>
  <c r="E124" i="1"/>
  <c r="D124" i="1"/>
  <c r="M109" i="1"/>
  <c r="L109" i="1"/>
  <c r="K109" i="1"/>
  <c r="J109" i="1"/>
  <c r="I109" i="1"/>
  <c r="H109" i="1"/>
  <c r="G109" i="1"/>
  <c r="F109" i="1"/>
  <c r="E109" i="1"/>
  <c r="D109" i="1"/>
  <c r="N108" i="1"/>
  <c r="N109" i="1" s="1"/>
  <c r="N107" i="1"/>
  <c r="M98" i="1"/>
  <c r="L98" i="1"/>
  <c r="K98" i="1"/>
  <c r="J98" i="1"/>
  <c r="I98" i="1"/>
  <c r="H98" i="1"/>
  <c r="G98" i="1"/>
  <c r="F98" i="1"/>
  <c r="E98" i="1"/>
  <c r="D98" i="1"/>
  <c r="N97" i="1"/>
  <c r="N98" i="1" s="1"/>
  <c r="N96" i="1"/>
  <c r="N83" i="1"/>
  <c r="M83" i="1"/>
  <c r="L83" i="1"/>
  <c r="K83" i="1"/>
  <c r="J83" i="1"/>
  <c r="I83" i="1"/>
  <c r="H83" i="1"/>
  <c r="G83" i="1"/>
  <c r="F83" i="1"/>
  <c r="E83" i="1"/>
  <c r="D83" i="1"/>
  <c r="N76" i="1"/>
  <c r="L76" i="1"/>
  <c r="K76" i="1"/>
  <c r="J76" i="1"/>
  <c r="I76" i="1"/>
  <c r="H76" i="1"/>
  <c r="G76" i="1"/>
  <c r="F76" i="1"/>
  <c r="E76" i="1"/>
  <c r="D76" i="1"/>
  <c r="M61" i="1"/>
  <c r="K61" i="1"/>
  <c r="J61" i="1"/>
  <c r="H61" i="1"/>
  <c r="G61" i="1"/>
  <c r="F61" i="1"/>
  <c r="E61" i="1"/>
  <c r="D61" i="1"/>
  <c r="N54" i="1"/>
  <c r="N61" i="1" s="1"/>
  <c r="L54" i="1"/>
  <c r="L61" i="1" s="1"/>
  <c r="I54" i="1"/>
  <c r="I199" i="1" s="1"/>
  <c r="L53" i="1"/>
  <c r="N53" i="1" s="1"/>
  <c r="I53" i="1"/>
  <c r="I198" i="1" s="1"/>
  <c r="N40" i="1"/>
  <c r="M40" i="1"/>
  <c r="L40" i="1"/>
  <c r="K40" i="1"/>
  <c r="J40" i="1"/>
  <c r="I40" i="1"/>
  <c r="H40" i="1"/>
  <c r="G40" i="1"/>
  <c r="F40" i="1"/>
  <c r="E40" i="1"/>
  <c r="D40" i="1"/>
  <c r="M23" i="1"/>
  <c r="K23" i="1"/>
  <c r="I23" i="1"/>
  <c r="H23" i="1"/>
  <c r="F23" i="1"/>
  <c r="E23" i="1"/>
  <c r="D23" i="1"/>
  <c r="L8" i="1"/>
  <c r="L23" i="1" s="1"/>
  <c r="J8" i="1"/>
  <c r="J191" i="1" s="1"/>
  <c r="G8" i="1"/>
  <c r="G191" i="1" s="1"/>
  <c r="L7" i="1"/>
  <c r="L190" i="1" s="1"/>
  <c r="J7" i="1"/>
  <c r="J190" i="1" s="1"/>
  <c r="G7" i="1"/>
  <c r="N7" i="1" s="1"/>
  <c r="J218" i="1" l="1"/>
  <c r="G218" i="1"/>
  <c r="L218" i="1"/>
  <c r="I61" i="1"/>
  <c r="N189" i="1"/>
  <c r="G190" i="1"/>
  <c r="N190" i="1" s="1"/>
  <c r="L191" i="1"/>
  <c r="N191" i="1" s="1"/>
  <c r="L199" i="1"/>
  <c r="N199" i="1" s="1"/>
  <c r="J23" i="1"/>
  <c r="L198" i="1"/>
  <c r="N198" i="1" s="1"/>
  <c r="N8" i="1"/>
  <c r="N23" i="1" s="1"/>
  <c r="G23" i="1"/>
  <c r="N218" i="1" l="1"/>
</calcChain>
</file>

<file path=xl/sharedStrings.xml><?xml version="1.0" encoding="utf-8"?>
<sst xmlns="http://schemas.openxmlformats.org/spreadsheetml/2006/main" count="506" uniqueCount="57">
  <si>
    <t>GASTO DE ACTIVIDAD CONCERTADA - POR CENTRO CONCERTADO Y AREA SANITARIA</t>
  </si>
  <si>
    <t>I.D.C.Q. (Quirón)</t>
  </si>
  <si>
    <t>Actividad</t>
  </si>
  <si>
    <t>Concepto</t>
  </si>
  <si>
    <t>AREA I</t>
  </si>
  <si>
    <t>AREA II</t>
  </si>
  <si>
    <t>AREA III</t>
  </si>
  <si>
    <t>AREA IV</t>
  </si>
  <si>
    <t>AREA V</t>
  </si>
  <si>
    <t>AREA VI</t>
  </si>
  <si>
    <t>AREA VII</t>
  </si>
  <si>
    <t>AREA VIII</t>
  </si>
  <si>
    <t>AREA IX</t>
  </si>
  <si>
    <t>H.R.ALBERCA</t>
  </si>
  <si>
    <t>TOTAL</t>
  </si>
  <si>
    <t>Hospitalizacion</t>
  </si>
  <si>
    <t>Importe</t>
  </si>
  <si>
    <t>UCI</t>
  </si>
  <si>
    <t>RHB ingresados</t>
  </si>
  <si>
    <t>Procedimientos Quirúrgicos LE</t>
  </si>
  <si>
    <t>Procedimientos Quirúrgicos URG</t>
  </si>
  <si>
    <t>Procedimientos Diagnósticos (Delfos)</t>
  </si>
  <si>
    <t>Salud Bucodental Discapacitados</t>
  </si>
  <si>
    <t>Actividad(Nº pac)</t>
  </si>
  <si>
    <t>Cariotipos</t>
  </si>
  <si>
    <t>CLINICA SAN JOSE</t>
  </si>
  <si>
    <t xml:space="preserve">Radiologia </t>
  </si>
  <si>
    <t>HABILITAS</t>
  </si>
  <si>
    <t>HOSPITAL MOLINA</t>
  </si>
  <si>
    <t>Urgencias  (CANON)</t>
  </si>
  <si>
    <t>Consultas</t>
  </si>
  <si>
    <t>Consultas H.MM</t>
  </si>
  <si>
    <t>Falta mes diciembre 2018</t>
  </si>
  <si>
    <t>HOSPITAL MESA DEL CASTILLO</t>
  </si>
  <si>
    <t>CLINICA S.FELIPE DEL MEDIT.</t>
  </si>
  <si>
    <t>Estancias (Salud Mental)</t>
  </si>
  <si>
    <t>HOSPITAL PERPETUO SOCORRO</t>
  </si>
  <si>
    <t>C M  VIRGEN DE LA CARIDAD</t>
  </si>
  <si>
    <t>SANTO HOSPITAL DE CARIDAD</t>
  </si>
  <si>
    <t>Camara Hiperbárica</t>
  </si>
  <si>
    <t>Camara Hiperbárica - tratamiento urgencias</t>
  </si>
  <si>
    <t>C M  VIRGEN DEL ALCAZAR</t>
  </si>
  <si>
    <t>CLINICA BERNAL</t>
  </si>
  <si>
    <t>HOSPITAL REAL PIEDAD</t>
  </si>
  <si>
    <t>RESIDENCIA LOS ALMENDROS</t>
  </si>
  <si>
    <t>R. VILLADEMAR</t>
  </si>
  <si>
    <t>ASTUS</t>
  </si>
  <si>
    <t>RHB - Parálisis cerebral</t>
  </si>
  <si>
    <t>Incluido dbre 17, enero,febrero, marzo y mayo 2018</t>
  </si>
  <si>
    <t>DORNIER</t>
  </si>
  <si>
    <t>LITOTRICIAS (DELFOS)</t>
  </si>
  <si>
    <t>RESUMEN ANUAL GASTO CONCIERTOS 2018</t>
  </si>
  <si>
    <t xml:space="preserve">Estancias UCI </t>
  </si>
  <si>
    <t>Consultas H.M.M.</t>
  </si>
  <si>
    <t>RHB Parálisis cerebral</t>
  </si>
  <si>
    <t>Urgencias</t>
  </si>
  <si>
    <t>Radiologia -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</si>
</sst>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€&quot;* #.##0.00_);_(&quot;€&quot;* \(#.##0.00\);_(&quot;€&quot;* &quot;-&quot;??_);_(@_)"/>
    <numFmt numFmtId="165" formatCode="_(&quot;€&quot;* #,##0.00_);_(&quot;€&quot;* \(#,##0.00\);_(&quot;€&quot;* &quot;-&quot;??_);_(@_)"/>
    <numFmt numFmtId="166" formatCode="0.0"/>
    <numFmt numFmtId="167" formatCode="#,##0_ ;\-#,##0\ "/>
    <numFmt numFmtId="168" formatCode="_-* #,##0.00\ [$€-C0A]_-;\-* #,##0.00\ [$€-C0A]_-;_-* &quot;-&quot;??\ [$€-C0A]_-;_-@_-"/>
    <numFmt numFmtId="169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0070C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0" xfId="0" applyFont="1" applyFill="1"/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1" fontId="1" fillId="3" borderId="13" xfId="1" applyNumberFormat="1" applyFont="1" applyFill="1" applyBorder="1"/>
    <xf numFmtId="1" fontId="1" fillId="3" borderId="14" xfId="1" applyNumberFormat="1" applyFont="1" applyFill="1" applyBorder="1"/>
    <xf numFmtId="1" fontId="1" fillId="3" borderId="14" xfId="0" applyNumberFormat="1" applyFont="1" applyFill="1" applyBorder="1"/>
    <xf numFmtId="1" fontId="1" fillId="3" borderId="15" xfId="0" applyNumberFormat="1" applyFont="1" applyFill="1" applyBorder="1"/>
    <xf numFmtId="0" fontId="1" fillId="0" borderId="5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164" fontId="1" fillId="4" borderId="16" xfId="1" applyFont="1" applyFill="1" applyBorder="1"/>
    <xf numFmtId="164" fontId="1" fillId="4" borderId="17" xfId="1" applyFont="1" applyFill="1" applyBorder="1"/>
    <xf numFmtId="0" fontId="1" fillId="4" borderId="17" xfId="0" applyFont="1" applyFill="1" applyBorder="1"/>
    <xf numFmtId="165" fontId="1" fillId="4" borderId="18" xfId="0" applyNumberFormat="1" applyFont="1" applyFill="1" applyBorder="1"/>
    <xf numFmtId="166" fontId="6" fillId="0" borderId="0" xfId="0" applyNumberFormat="1" applyFont="1" applyFill="1"/>
    <xf numFmtId="0" fontId="2" fillId="0" borderId="0" xfId="0" applyFont="1" applyFill="1"/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3" fontId="1" fillId="0" borderId="13" xfId="1" applyNumberFormat="1" applyFont="1" applyFill="1" applyBorder="1"/>
    <xf numFmtId="0" fontId="10" fillId="0" borderId="0" xfId="0" applyFont="1" applyFill="1"/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" fontId="11" fillId="3" borderId="14" xfId="1" applyNumberFormat="1" applyFont="1" applyFill="1" applyBorder="1"/>
    <xf numFmtId="164" fontId="11" fillId="4" borderId="17" xfId="1" applyFont="1" applyFill="1" applyBorder="1"/>
    <xf numFmtId="1" fontId="6" fillId="3" borderId="13" xfId="1" applyNumberFormat="1" applyFont="1" applyFill="1" applyBorder="1"/>
    <xf numFmtId="0" fontId="2" fillId="0" borderId="2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1" fontId="2" fillId="0" borderId="0" xfId="0" applyNumberFormat="1" applyFont="1"/>
    <xf numFmtId="3" fontId="1" fillId="0" borderId="14" xfId="1" applyNumberFormat="1" applyFont="1" applyFill="1" applyBorder="1"/>
    <xf numFmtId="0" fontId="8" fillId="2" borderId="7" xfId="0" applyFont="1" applyFill="1" applyBorder="1" applyAlignment="1">
      <alignment horizontal="center" wrapText="1"/>
    </xf>
    <xf numFmtId="165" fontId="1" fillId="2" borderId="7" xfId="0" applyNumberFormat="1" applyFont="1" applyFill="1" applyBorder="1" applyAlignment="1">
      <alignment horizontal="center"/>
    </xf>
    <xf numFmtId="165" fontId="2" fillId="0" borderId="0" xfId="0" applyNumberFormat="1" applyFont="1"/>
    <xf numFmtId="0" fontId="8" fillId="2" borderId="23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12" fillId="0" borderId="0" xfId="0" applyFont="1" applyFill="1"/>
    <xf numFmtId="0" fontId="12" fillId="0" borderId="0" xfId="0" applyFont="1"/>
    <xf numFmtId="0" fontId="13" fillId="0" borderId="0" xfId="0" applyFont="1"/>
    <xf numFmtId="0" fontId="14" fillId="2" borderId="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167" fontId="1" fillId="0" borderId="24" xfId="0" applyNumberFormat="1" applyFont="1" applyBorder="1"/>
    <xf numFmtId="165" fontId="1" fillId="0" borderId="24" xfId="0" applyNumberFormat="1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164" fontId="2" fillId="0" borderId="0" xfId="1" applyFont="1"/>
    <xf numFmtId="164" fontId="2" fillId="0" borderId="0" xfId="1" applyFont="1" applyFill="1"/>
    <xf numFmtId="0" fontId="8" fillId="2" borderId="23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1" fontId="6" fillId="3" borderId="14" xfId="1" applyNumberFormat="1" applyFont="1" applyFill="1" applyBorder="1"/>
    <xf numFmtId="164" fontId="6" fillId="4" borderId="17" xfId="1" applyFont="1" applyFill="1" applyBorder="1"/>
    <xf numFmtId="0" fontId="7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1" fontId="2" fillId="0" borderId="0" xfId="0" applyNumberFormat="1" applyFont="1" applyFill="1"/>
    <xf numFmtId="1" fontId="1" fillId="0" borderId="0" xfId="0" applyNumberFormat="1" applyFont="1"/>
    <xf numFmtId="0" fontId="1" fillId="2" borderId="5" xfId="0" applyFont="1" applyFill="1" applyBorder="1" applyAlignment="1">
      <alignment horizontal="left" vertical="center" wrapText="1"/>
    </xf>
    <xf numFmtId="2" fontId="2" fillId="0" borderId="0" xfId="0" applyNumberFormat="1" applyFont="1" applyFill="1"/>
    <xf numFmtId="0" fontId="15" fillId="0" borderId="0" xfId="0" applyNumberFormat="1" applyFont="1" applyFill="1" applyBorder="1"/>
    <xf numFmtId="168" fontId="16" fillId="0" borderId="0" xfId="0" applyNumberFormat="1" applyFont="1" applyFill="1" applyBorder="1"/>
    <xf numFmtId="0" fontId="1" fillId="3" borderId="25" xfId="0" applyFont="1" applyFill="1" applyBorder="1" applyAlignment="1">
      <alignment horizontal="center" vertical="center" wrapText="1"/>
    </xf>
    <xf numFmtId="164" fontId="1" fillId="4" borderId="26" xfId="1" applyFont="1" applyFill="1" applyBorder="1"/>
    <xf numFmtId="165" fontId="1" fillId="4" borderId="27" xfId="0" applyNumberFormat="1" applyFont="1" applyFill="1" applyBorder="1"/>
    <xf numFmtId="1" fontId="1" fillId="0" borderId="13" xfId="1" applyNumberFormat="1" applyFont="1" applyFill="1" applyBorder="1"/>
    <xf numFmtId="1" fontId="1" fillId="0" borderId="14" xfId="1" applyNumberFormat="1" applyFont="1" applyFill="1" applyBorder="1"/>
    <xf numFmtId="0" fontId="7" fillId="2" borderId="5" xfId="0" applyFont="1" applyFill="1" applyBorder="1" applyAlignment="1">
      <alignment horizontal="center" vertical="center" wrapText="1"/>
    </xf>
    <xf numFmtId="165" fontId="1" fillId="0" borderId="0" xfId="0" applyNumberFormat="1" applyFont="1" applyBorder="1"/>
    <xf numFmtId="0" fontId="17" fillId="0" borderId="0" xfId="0" applyFont="1"/>
    <xf numFmtId="165" fontId="0" fillId="0" borderId="0" xfId="0" applyNumberFormat="1" applyBorder="1"/>
    <xf numFmtId="165" fontId="1" fillId="0" borderId="0" xfId="0" applyNumberFormat="1" applyFont="1"/>
    <xf numFmtId="169" fontId="1" fillId="0" borderId="0" xfId="0" applyNumberFormat="1" applyFont="1" applyBorder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1"/>
  <sheetViews>
    <sheetView tabSelected="1" workbookViewId="0">
      <selection activeCell="B225" sqref="B225"/>
    </sheetView>
  </sheetViews>
  <sheetFormatPr baseColWidth="10" defaultColWidth="11.42578125" defaultRowHeight="12" x14ac:dyDescent="0.2"/>
  <cols>
    <col min="1" max="1" width="15.42578125" style="1" customWidth="1"/>
    <col min="2" max="2" width="26.42578125" style="1" customWidth="1"/>
    <col min="3" max="3" width="17.42578125" style="2" customWidth="1"/>
    <col min="4" max="4" width="17" style="1" customWidth="1"/>
    <col min="5" max="5" width="14.85546875" style="1" customWidth="1"/>
    <col min="6" max="6" width="14.7109375" style="1" customWidth="1"/>
    <col min="7" max="7" width="17.140625" style="1" customWidth="1"/>
    <col min="8" max="8" width="13" style="1" customWidth="1"/>
    <col min="9" max="9" width="14.42578125" style="1" customWidth="1"/>
    <col min="10" max="10" width="15.42578125" style="1" customWidth="1"/>
    <col min="11" max="11" width="15.7109375" style="1" customWidth="1"/>
    <col min="12" max="13" width="13" style="1" customWidth="1"/>
    <col min="14" max="14" width="19.5703125" style="1" customWidth="1"/>
    <col min="15" max="15" width="3.7109375" style="3" customWidth="1"/>
    <col min="16" max="17" width="11.42578125" style="4"/>
    <col min="18" max="18" width="11.42578125" style="5"/>
    <col min="19" max="16384" width="11.42578125" style="1"/>
  </cols>
  <sheetData>
    <row r="1" spans="1:18" ht="12.75" thickBot="1" x14ac:dyDescent="0.25"/>
    <row r="2" spans="1:18" ht="48.75" customHeight="1" thickBot="1" x14ac:dyDescent="0.3"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P2" s="9"/>
      <c r="Q2" s="9"/>
      <c r="R2" s="1"/>
    </row>
    <row r="3" spans="1:18" x14ac:dyDescent="0.2">
      <c r="B3" s="10"/>
      <c r="C3" s="11"/>
      <c r="P3" s="9"/>
      <c r="Q3" s="9"/>
      <c r="R3" s="1"/>
    </row>
    <row r="4" spans="1:18" ht="18.75" thickBot="1" x14ac:dyDescent="0.25">
      <c r="B4" s="12">
        <v>2018</v>
      </c>
      <c r="C4" s="13"/>
      <c r="P4" s="9"/>
      <c r="Q4" s="9"/>
      <c r="R4" s="1"/>
    </row>
    <row r="5" spans="1:18" ht="15.75" thickBot="1" x14ac:dyDescent="0.25">
      <c r="B5" s="14"/>
      <c r="C5" s="14"/>
      <c r="P5" s="9"/>
      <c r="Q5" s="9"/>
      <c r="R5" s="1"/>
    </row>
    <row r="6" spans="1:18" ht="12.75" thickBot="1" x14ac:dyDescent="0.25">
      <c r="A6" s="15" t="s">
        <v>1</v>
      </c>
      <c r="B6" s="16" t="s">
        <v>2</v>
      </c>
      <c r="C6" s="16" t="s">
        <v>3</v>
      </c>
      <c r="D6" s="17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  <c r="J6" s="18" t="s">
        <v>10</v>
      </c>
      <c r="K6" s="18" t="s">
        <v>11</v>
      </c>
      <c r="L6" s="18" t="s">
        <v>12</v>
      </c>
      <c r="M6" s="19" t="s">
        <v>13</v>
      </c>
      <c r="N6" s="19" t="s">
        <v>14</v>
      </c>
      <c r="P6" s="9"/>
      <c r="Q6" s="9"/>
      <c r="R6" s="1"/>
    </row>
    <row r="7" spans="1:18" x14ac:dyDescent="0.2">
      <c r="A7" s="20"/>
      <c r="B7" s="21" t="s">
        <v>15</v>
      </c>
      <c r="C7" s="22" t="s">
        <v>2</v>
      </c>
      <c r="D7" s="23">
        <v>3062</v>
      </c>
      <c r="E7" s="24">
        <v>4</v>
      </c>
      <c r="F7" s="24"/>
      <c r="G7" s="24">
        <f>30-9</f>
        <v>21</v>
      </c>
      <c r="H7" s="24"/>
      <c r="I7" s="24">
        <v>176</v>
      </c>
      <c r="J7" s="24">
        <f>2917-J9</f>
        <v>2897</v>
      </c>
      <c r="K7" s="24"/>
      <c r="L7" s="24">
        <f>5-L9</f>
        <v>1</v>
      </c>
      <c r="M7" s="25"/>
      <c r="N7" s="26">
        <f>D7+E7+F7+G7+H7+I7+J7+K7+L7+M7</f>
        <v>6161</v>
      </c>
      <c r="P7" s="9"/>
      <c r="Q7" s="9"/>
      <c r="R7" s="1"/>
    </row>
    <row r="8" spans="1:18" ht="12.75" thickBot="1" x14ac:dyDescent="0.25">
      <c r="A8" s="20"/>
      <c r="B8" s="27"/>
      <c r="C8" s="28" t="s">
        <v>16</v>
      </c>
      <c r="D8" s="29">
        <v>283796.21999999956</v>
      </c>
      <c r="E8" s="30">
        <v>537.12</v>
      </c>
      <c r="F8" s="30"/>
      <c r="G8" s="30">
        <f>5899.41-G10</f>
        <v>2062.71</v>
      </c>
      <c r="H8" s="30"/>
      <c r="I8" s="30">
        <v>15055.830000000002</v>
      </c>
      <c r="J8" s="30">
        <f>263429.34-J10</f>
        <v>254903.34000000003</v>
      </c>
      <c r="K8" s="30"/>
      <c r="L8" s="30">
        <f>1839.48-L10</f>
        <v>134.27999999999997</v>
      </c>
      <c r="M8" s="31"/>
      <c r="N8" s="32">
        <f>D8+E8+F8+G8+H8+I8+J8+K8+L8+M8</f>
        <v>556489.49999999965</v>
      </c>
      <c r="P8" s="9"/>
      <c r="Q8" s="9"/>
      <c r="R8" s="1"/>
    </row>
    <row r="9" spans="1:18" x14ac:dyDescent="0.2">
      <c r="A9" s="20"/>
      <c r="B9" s="21" t="s">
        <v>17</v>
      </c>
      <c r="C9" s="22" t="s">
        <v>2</v>
      </c>
      <c r="D9" s="23"/>
      <c r="E9" s="24"/>
      <c r="F9" s="24"/>
      <c r="G9" s="24">
        <v>9</v>
      </c>
      <c r="H9" s="24"/>
      <c r="I9" s="24"/>
      <c r="J9" s="24">
        <v>20</v>
      </c>
      <c r="K9" s="24"/>
      <c r="L9" s="24">
        <v>4</v>
      </c>
      <c r="M9" s="25"/>
      <c r="N9" s="26">
        <v>33</v>
      </c>
      <c r="P9" s="33"/>
      <c r="Q9" s="9"/>
      <c r="R9" s="1"/>
    </row>
    <row r="10" spans="1:18" ht="12.75" thickBot="1" x14ac:dyDescent="0.25">
      <c r="A10" s="20"/>
      <c r="B10" s="27"/>
      <c r="C10" s="28" t="s">
        <v>16</v>
      </c>
      <c r="D10" s="29"/>
      <c r="E10" s="30"/>
      <c r="F10" s="30"/>
      <c r="G10" s="30">
        <v>3836.7</v>
      </c>
      <c r="H10" s="30"/>
      <c r="I10" s="30"/>
      <c r="J10" s="30">
        <v>8526</v>
      </c>
      <c r="K10" s="30"/>
      <c r="L10" s="30">
        <v>1705.2</v>
      </c>
      <c r="M10" s="31"/>
      <c r="N10" s="32">
        <v>14067.9</v>
      </c>
      <c r="P10" s="33"/>
      <c r="Q10" s="9"/>
      <c r="R10" s="1"/>
    </row>
    <row r="11" spans="1:18" s="9" customFormat="1" x14ac:dyDescent="0.2">
      <c r="A11" s="20"/>
      <c r="B11" s="21" t="s">
        <v>18</v>
      </c>
      <c r="C11" s="22" t="s">
        <v>2</v>
      </c>
      <c r="D11" s="23"/>
      <c r="E11" s="24"/>
      <c r="F11" s="24"/>
      <c r="G11" s="24"/>
      <c r="H11" s="24"/>
      <c r="I11" s="24">
        <v>90</v>
      </c>
      <c r="J11" s="24">
        <v>80</v>
      </c>
      <c r="K11" s="24"/>
      <c r="L11" s="24"/>
      <c r="M11" s="25"/>
      <c r="N11" s="26">
        <v>170</v>
      </c>
      <c r="O11" s="34"/>
    </row>
    <row r="12" spans="1:18" ht="12.75" thickBot="1" x14ac:dyDescent="0.25">
      <c r="A12" s="20"/>
      <c r="B12" s="27"/>
      <c r="C12" s="28" t="s">
        <v>16</v>
      </c>
      <c r="D12" s="29"/>
      <c r="E12" s="30"/>
      <c r="F12" s="30"/>
      <c r="G12" s="30"/>
      <c r="H12" s="30"/>
      <c r="I12" s="30">
        <v>323.10000000000002</v>
      </c>
      <c r="J12" s="30">
        <v>287.2</v>
      </c>
      <c r="K12" s="30"/>
      <c r="L12" s="30"/>
      <c r="M12" s="31"/>
      <c r="N12" s="32">
        <v>610.29999999999995</v>
      </c>
      <c r="P12" s="9"/>
      <c r="Q12" s="9"/>
      <c r="R12" s="1"/>
    </row>
    <row r="13" spans="1:18" x14ac:dyDescent="0.2">
      <c r="A13" s="20"/>
      <c r="B13" s="21" t="s">
        <v>19</v>
      </c>
      <c r="C13" s="22" t="s">
        <v>2</v>
      </c>
      <c r="D13" s="23">
        <v>1623</v>
      </c>
      <c r="E13" s="24">
        <v>26</v>
      </c>
      <c r="F13" s="24">
        <v>27</v>
      </c>
      <c r="G13" s="24">
        <v>26</v>
      </c>
      <c r="H13" s="24">
        <v>1</v>
      </c>
      <c r="I13" s="24">
        <v>279</v>
      </c>
      <c r="J13" s="24">
        <v>2532</v>
      </c>
      <c r="K13" s="24">
        <v>8</v>
      </c>
      <c r="L13" s="24">
        <v>1</v>
      </c>
      <c r="M13" s="25"/>
      <c r="N13" s="25">
        <v>4523</v>
      </c>
      <c r="P13" s="9"/>
      <c r="Q13" s="9"/>
      <c r="R13" s="1"/>
    </row>
    <row r="14" spans="1:18" ht="12.75" thickBot="1" x14ac:dyDescent="0.25">
      <c r="A14" s="20"/>
      <c r="B14" s="27"/>
      <c r="C14" s="28" t="s">
        <v>16</v>
      </c>
      <c r="D14" s="29">
        <v>1797228.7300000098</v>
      </c>
      <c r="E14" s="30">
        <v>35678.42</v>
      </c>
      <c r="F14" s="30">
        <v>22790.09</v>
      </c>
      <c r="G14" s="30">
        <v>45376.209999999992</v>
      </c>
      <c r="H14" s="30">
        <v>1358.4</v>
      </c>
      <c r="I14" s="30">
        <v>170110.28000000029</v>
      </c>
      <c r="J14" s="30">
        <v>732545.61000000045</v>
      </c>
      <c r="K14" s="30">
        <v>7766.9599999999991</v>
      </c>
      <c r="L14" s="30">
        <v>959.42</v>
      </c>
      <c r="M14" s="31"/>
      <c r="N14" s="32">
        <v>2813814.1200000104</v>
      </c>
      <c r="P14" s="9"/>
      <c r="Q14" s="9"/>
      <c r="R14" s="1"/>
    </row>
    <row r="15" spans="1:18" x14ac:dyDescent="0.2">
      <c r="A15" s="20"/>
      <c r="B15" s="21" t="s">
        <v>20</v>
      </c>
      <c r="C15" s="22" t="s">
        <v>2</v>
      </c>
      <c r="D15" s="23">
        <v>5</v>
      </c>
      <c r="E15" s="24">
        <v>0</v>
      </c>
      <c r="F15" s="24">
        <v>1</v>
      </c>
      <c r="G15" s="24">
        <v>0</v>
      </c>
      <c r="H15" s="24">
        <v>0</v>
      </c>
      <c r="I15" s="24">
        <v>0</v>
      </c>
      <c r="J15" s="24">
        <v>0</v>
      </c>
      <c r="K15" s="24">
        <v>1</v>
      </c>
      <c r="L15" s="24">
        <v>0</v>
      </c>
      <c r="M15" s="25"/>
      <c r="N15" s="25">
        <v>7</v>
      </c>
      <c r="P15" s="9"/>
      <c r="Q15" s="9"/>
      <c r="R15" s="1"/>
    </row>
    <row r="16" spans="1:18" ht="12.75" thickBot="1" x14ac:dyDescent="0.25">
      <c r="A16" s="20"/>
      <c r="B16" s="27"/>
      <c r="C16" s="28" t="s">
        <v>16</v>
      </c>
      <c r="D16" s="29">
        <v>7090.0199999999986</v>
      </c>
      <c r="E16" s="30">
        <v>0</v>
      </c>
      <c r="F16" s="30">
        <v>1898.26</v>
      </c>
      <c r="G16" s="30">
        <v>0</v>
      </c>
      <c r="H16" s="30">
        <v>0</v>
      </c>
      <c r="I16" s="30">
        <v>0</v>
      </c>
      <c r="J16" s="30">
        <v>0</v>
      </c>
      <c r="K16" s="30">
        <v>1898.26</v>
      </c>
      <c r="L16" s="30">
        <v>0</v>
      </c>
      <c r="M16" s="31"/>
      <c r="N16" s="32">
        <v>10886.539999999999</v>
      </c>
      <c r="P16" s="9"/>
      <c r="Q16" s="9"/>
      <c r="R16" s="1"/>
    </row>
    <row r="17" spans="1:18" x14ac:dyDescent="0.2">
      <c r="A17" s="20"/>
      <c r="B17" s="21" t="s">
        <v>21</v>
      </c>
      <c r="C17" s="22" t="s">
        <v>2</v>
      </c>
      <c r="D17" s="23">
        <v>2500</v>
      </c>
      <c r="E17" s="24"/>
      <c r="F17" s="24">
        <v>760</v>
      </c>
      <c r="G17" s="24">
        <v>134</v>
      </c>
      <c r="H17" s="24">
        <v>3</v>
      </c>
      <c r="I17" s="24">
        <v>2321</v>
      </c>
      <c r="J17" s="24">
        <v>1723</v>
      </c>
      <c r="K17" s="24">
        <v>123</v>
      </c>
      <c r="L17" s="24"/>
      <c r="M17" s="25"/>
      <c r="N17" s="25">
        <v>7564</v>
      </c>
      <c r="P17" s="9"/>
      <c r="Q17" s="9"/>
      <c r="R17" s="1"/>
    </row>
    <row r="18" spans="1:18" ht="12.75" thickBot="1" x14ac:dyDescent="0.25">
      <c r="A18" s="20"/>
      <c r="B18" s="27"/>
      <c r="C18" s="28" t="s">
        <v>16</v>
      </c>
      <c r="D18" s="29">
        <v>279340.90000000031</v>
      </c>
      <c r="E18" s="30"/>
      <c r="F18" s="30">
        <v>126368.98999999999</v>
      </c>
      <c r="G18" s="30">
        <v>27224.559999999998</v>
      </c>
      <c r="H18" s="30">
        <v>312</v>
      </c>
      <c r="I18" s="30">
        <v>224809.18000000401</v>
      </c>
      <c r="J18" s="30">
        <v>212979.70999999996</v>
      </c>
      <c r="K18" s="30">
        <v>8516</v>
      </c>
      <c r="L18" s="30"/>
      <c r="M18" s="31"/>
      <c r="N18" s="31">
        <v>879551.34000000439</v>
      </c>
      <c r="P18" s="9"/>
      <c r="Q18" s="9"/>
      <c r="R18" s="1"/>
    </row>
    <row r="19" spans="1:18" s="9" customFormat="1" x14ac:dyDescent="0.2">
      <c r="A19" s="20"/>
      <c r="B19" s="35" t="s">
        <v>22</v>
      </c>
      <c r="C19" s="22" t="s">
        <v>23</v>
      </c>
      <c r="D19" s="23"/>
      <c r="E19" s="24"/>
      <c r="F19" s="24"/>
      <c r="G19" s="24"/>
      <c r="H19" s="24"/>
      <c r="I19" s="24"/>
      <c r="J19" s="24"/>
      <c r="K19" s="24"/>
      <c r="L19" s="24"/>
      <c r="M19" s="25"/>
      <c r="N19" s="26"/>
      <c r="O19" s="34"/>
    </row>
    <row r="20" spans="1:18" ht="12.75" thickBot="1" x14ac:dyDescent="0.25">
      <c r="A20" s="20"/>
      <c r="B20" s="36"/>
      <c r="C20" s="28" t="s">
        <v>16</v>
      </c>
      <c r="D20" s="29"/>
      <c r="E20" s="30"/>
      <c r="F20" s="30">
        <v>8328</v>
      </c>
      <c r="G20" s="30"/>
      <c r="H20" s="30"/>
      <c r="I20" s="30">
        <v>9502</v>
      </c>
      <c r="J20" s="30"/>
      <c r="K20" s="30">
        <v>1998</v>
      </c>
      <c r="L20" s="30"/>
      <c r="M20" s="31"/>
      <c r="N20" s="32">
        <v>19828</v>
      </c>
      <c r="P20" s="9"/>
      <c r="Q20" s="9"/>
      <c r="R20" s="1"/>
    </row>
    <row r="21" spans="1:18" s="9" customFormat="1" x14ac:dyDescent="0.2">
      <c r="A21" s="20"/>
      <c r="B21" s="21" t="s">
        <v>24</v>
      </c>
      <c r="C21" s="22" t="s">
        <v>2</v>
      </c>
      <c r="D21" s="23">
        <v>97</v>
      </c>
      <c r="E21" s="24"/>
      <c r="F21" s="24"/>
      <c r="G21" s="24"/>
      <c r="H21" s="24"/>
      <c r="I21" s="24"/>
      <c r="J21" s="24"/>
      <c r="K21" s="24"/>
      <c r="L21" s="24"/>
      <c r="M21" s="25"/>
      <c r="N21" s="26">
        <v>97</v>
      </c>
      <c r="O21" s="34"/>
    </row>
    <row r="22" spans="1:18" ht="16.149999999999999" customHeight="1" thickBot="1" x14ac:dyDescent="0.25">
      <c r="A22" s="20"/>
      <c r="B22" s="27"/>
      <c r="C22" s="28" t="s">
        <v>16</v>
      </c>
      <c r="D22" s="29">
        <v>6208</v>
      </c>
      <c r="E22" s="30"/>
      <c r="F22" s="30"/>
      <c r="G22" s="30"/>
      <c r="H22" s="30"/>
      <c r="I22" s="30"/>
      <c r="J22" s="30"/>
      <c r="K22" s="30"/>
      <c r="L22" s="30"/>
      <c r="M22" s="31"/>
      <c r="N22" s="32">
        <v>6208</v>
      </c>
      <c r="P22" s="37"/>
      <c r="Q22" s="9"/>
      <c r="R22" s="1"/>
    </row>
    <row r="23" spans="1:18" s="44" customFormat="1" ht="12.75" thickBot="1" x14ac:dyDescent="0.25">
      <c r="A23" s="38"/>
      <c r="B23" s="39" t="s">
        <v>14</v>
      </c>
      <c r="C23" s="40" t="s">
        <v>16</v>
      </c>
      <c r="D23" s="41">
        <f>D8+D10+D12+D14+D16+D18+D20+D22</f>
        <v>2373663.8700000094</v>
      </c>
      <c r="E23" s="41">
        <f t="shared" ref="E23:M23" si="0">E8+E10+E12+E14+E16+E18+E20+E22</f>
        <v>36215.54</v>
      </c>
      <c r="F23" s="41">
        <f t="shared" si="0"/>
        <v>159385.34</v>
      </c>
      <c r="G23" s="41">
        <f t="shared" si="0"/>
        <v>78500.179999999993</v>
      </c>
      <c r="H23" s="41">
        <f t="shared" si="0"/>
        <v>1670.4</v>
      </c>
      <c r="I23" s="41">
        <f t="shared" si="0"/>
        <v>419800.39000000432</v>
      </c>
      <c r="J23" s="41">
        <f t="shared" si="0"/>
        <v>1209241.8600000003</v>
      </c>
      <c r="K23" s="41">
        <f t="shared" si="0"/>
        <v>20179.22</v>
      </c>
      <c r="L23" s="41">
        <f t="shared" si="0"/>
        <v>2798.9</v>
      </c>
      <c r="M23" s="41">
        <f t="shared" si="0"/>
        <v>0</v>
      </c>
      <c r="N23" s="41">
        <f>N8+N10+N12+N14+N16+N18+N20+N22</f>
        <v>4301455.7000000142</v>
      </c>
      <c r="O23" s="42"/>
      <c r="P23" s="43"/>
      <c r="Q23" s="43"/>
    </row>
    <row r="24" spans="1:18" ht="12.75" thickBot="1" x14ac:dyDescent="0.25">
      <c r="B24" s="45"/>
      <c r="C24" s="46"/>
      <c r="P24" s="9"/>
      <c r="Q24" s="9"/>
      <c r="R24" s="1"/>
    </row>
    <row r="25" spans="1:18" ht="12.75" thickBot="1" x14ac:dyDescent="0.25">
      <c r="A25" s="15" t="s">
        <v>25</v>
      </c>
      <c r="B25" s="16" t="s">
        <v>2</v>
      </c>
      <c r="C25" s="16" t="s">
        <v>3</v>
      </c>
      <c r="D25" s="47" t="s">
        <v>4</v>
      </c>
      <c r="E25" s="48" t="s">
        <v>5</v>
      </c>
      <c r="F25" s="48" t="s">
        <v>6</v>
      </c>
      <c r="G25" s="48" t="s">
        <v>7</v>
      </c>
      <c r="H25" s="48" t="s">
        <v>8</v>
      </c>
      <c r="I25" s="48" t="s">
        <v>9</v>
      </c>
      <c r="J25" s="48" t="s">
        <v>10</v>
      </c>
      <c r="K25" s="48" t="s">
        <v>11</v>
      </c>
      <c r="L25" s="48" t="s">
        <v>12</v>
      </c>
      <c r="M25" s="49" t="s">
        <v>13</v>
      </c>
      <c r="N25" s="49" t="s">
        <v>14</v>
      </c>
      <c r="P25" s="9"/>
      <c r="Q25" s="9"/>
      <c r="R25" s="1"/>
    </row>
    <row r="26" spans="1:18" x14ac:dyDescent="0.2">
      <c r="A26" s="20"/>
      <c r="B26" s="21" t="s">
        <v>15</v>
      </c>
      <c r="C26" s="22" t="s">
        <v>2</v>
      </c>
      <c r="D26" s="23">
        <v>16970</v>
      </c>
      <c r="E26" s="24"/>
      <c r="F26" s="24">
        <v>101</v>
      </c>
      <c r="G26" s="24"/>
      <c r="H26" s="24">
        <v>6</v>
      </c>
      <c r="I26" s="24">
        <v>5301</v>
      </c>
      <c r="J26" s="24">
        <v>4675</v>
      </c>
      <c r="K26" s="24">
        <v>94</v>
      </c>
      <c r="L26" s="24">
        <v>1</v>
      </c>
      <c r="M26" s="25"/>
      <c r="N26" s="26">
        <v>27148</v>
      </c>
      <c r="P26" s="9"/>
      <c r="Q26" s="9"/>
      <c r="R26" s="1"/>
    </row>
    <row r="27" spans="1:18" ht="12.75" thickBot="1" x14ac:dyDescent="0.25">
      <c r="A27" s="20"/>
      <c r="B27" s="27"/>
      <c r="C27" s="28" t="s">
        <v>16</v>
      </c>
      <c r="D27" s="29">
        <v>1443937.0799999966</v>
      </c>
      <c r="E27" s="30"/>
      <c r="F27" s="30">
        <v>8499.15</v>
      </c>
      <c r="G27" s="30"/>
      <c r="H27" s="30">
        <v>504.9</v>
      </c>
      <c r="I27" s="30">
        <v>446079.15000000055</v>
      </c>
      <c r="J27" s="30">
        <v>393401.25000000029</v>
      </c>
      <c r="K27" s="30">
        <v>7910.1</v>
      </c>
      <c r="L27" s="30">
        <v>84.15</v>
      </c>
      <c r="M27" s="31"/>
      <c r="N27" s="32">
        <v>2300415.7799999975</v>
      </c>
      <c r="P27" s="9"/>
      <c r="Q27" s="9"/>
      <c r="R27" s="1"/>
    </row>
    <row r="28" spans="1:18" s="9" customFormat="1" x14ac:dyDescent="0.2">
      <c r="A28" s="20"/>
      <c r="B28" s="21" t="s">
        <v>18</v>
      </c>
      <c r="C28" s="22" t="s">
        <v>2</v>
      </c>
      <c r="D28" s="23">
        <v>2591</v>
      </c>
      <c r="E28" s="24"/>
      <c r="F28" s="24"/>
      <c r="G28" s="24"/>
      <c r="H28" s="24"/>
      <c r="I28" s="24">
        <v>999</v>
      </c>
      <c r="J28" s="24">
        <v>567</v>
      </c>
      <c r="K28" s="24"/>
      <c r="L28" s="24"/>
      <c r="M28" s="25"/>
      <c r="N28" s="26">
        <v>4157</v>
      </c>
      <c r="O28" s="34"/>
    </row>
    <row r="29" spans="1:18" ht="12.75" thickBot="1" x14ac:dyDescent="0.25">
      <c r="A29" s="20"/>
      <c r="B29" s="27"/>
      <c r="C29" s="28" t="s">
        <v>16</v>
      </c>
      <c r="D29" s="29">
        <v>9301.69</v>
      </c>
      <c r="E29" s="30"/>
      <c r="F29" s="30"/>
      <c r="G29" s="30"/>
      <c r="H29" s="30"/>
      <c r="I29" s="30">
        <v>3586.41</v>
      </c>
      <c r="J29" s="30">
        <v>2035.53</v>
      </c>
      <c r="K29" s="30"/>
      <c r="L29" s="30"/>
      <c r="M29" s="31"/>
      <c r="N29" s="32">
        <v>14923.63</v>
      </c>
      <c r="P29" s="9"/>
      <c r="Q29" s="9"/>
      <c r="R29" s="1"/>
    </row>
    <row r="30" spans="1:18" x14ac:dyDescent="0.2">
      <c r="A30" s="20"/>
      <c r="B30" s="21" t="s">
        <v>19</v>
      </c>
      <c r="C30" s="22" t="s">
        <v>2</v>
      </c>
      <c r="D30" s="23">
        <v>4807</v>
      </c>
      <c r="E30" s="24">
        <v>0</v>
      </c>
      <c r="F30" s="24">
        <v>40</v>
      </c>
      <c r="G30" s="24">
        <v>15</v>
      </c>
      <c r="H30" s="24">
        <v>19</v>
      </c>
      <c r="I30" s="24">
        <v>21</v>
      </c>
      <c r="J30" s="24">
        <v>1131</v>
      </c>
      <c r="K30" s="24">
        <v>0</v>
      </c>
      <c r="L30" s="24">
        <v>5</v>
      </c>
      <c r="M30" s="25"/>
      <c r="N30" s="25">
        <v>6038</v>
      </c>
      <c r="P30" s="9"/>
      <c r="Q30" s="9"/>
      <c r="R30" s="1"/>
    </row>
    <row r="31" spans="1:18" ht="12.75" thickBot="1" x14ac:dyDescent="0.25">
      <c r="A31" s="20"/>
      <c r="B31" s="27"/>
      <c r="C31" s="28" t="s">
        <v>16</v>
      </c>
      <c r="D31" s="29">
        <v>3367350.3099999446</v>
      </c>
      <c r="E31" s="30">
        <v>0</v>
      </c>
      <c r="F31" s="30">
        <v>43661.069999999985</v>
      </c>
      <c r="G31" s="30">
        <v>16831.91</v>
      </c>
      <c r="H31" s="30">
        <v>20957.739999999998</v>
      </c>
      <c r="I31" s="30">
        <v>14788.17</v>
      </c>
      <c r="J31" s="30">
        <v>957807.23999999603</v>
      </c>
      <c r="K31" s="30">
        <v>0</v>
      </c>
      <c r="L31" s="30">
        <v>3390.8</v>
      </c>
      <c r="M31" s="31"/>
      <c r="N31" s="32">
        <v>4424787.2399999406</v>
      </c>
      <c r="P31" s="9"/>
      <c r="Q31" s="9"/>
      <c r="R31" s="1"/>
    </row>
    <row r="32" spans="1:18" x14ac:dyDescent="0.2">
      <c r="A32" s="20"/>
      <c r="B32" s="21" t="s">
        <v>20</v>
      </c>
      <c r="C32" s="22" t="s">
        <v>2</v>
      </c>
      <c r="D32" s="23">
        <v>28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12</v>
      </c>
      <c r="K32" s="24">
        <v>0</v>
      </c>
      <c r="L32" s="24">
        <v>0</v>
      </c>
      <c r="M32" s="25"/>
      <c r="N32" s="25">
        <v>40</v>
      </c>
      <c r="P32" s="9"/>
      <c r="Q32" s="9"/>
      <c r="R32" s="1"/>
    </row>
    <row r="33" spans="1:18" ht="12.75" thickBot="1" x14ac:dyDescent="0.25">
      <c r="A33" s="20"/>
      <c r="B33" s="27"/>
      <c r="C33" s="28" t="s">
        <v>16</v>
      </c>
      <c r="D33" s="29">
        <v>49170.009999999987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21064.01</v>
      </c>
      <c r="K33" s="30">
        <v>0</v>
      </c>
      <c r="L33" s="30">
        <v>0</v>
      </c>
      <c r="M33" s="31"/>
      <c r="N33" s="32">
        <v>70234.01999999999</v>
      </c>
      <c r="P33" s="9"/>
      <c r="Q33" s="9"/>
      <c r="R33" s="1"/>
    </row>
    <row r="34" spans="1:18" x14ac:dyDescent="0.2">
      <c r="A34" s="20"/>
      <c r="B34" s="35" t="s">
        <v>21</v>
      </c>
      <c r="C34" s="22" t="s">
        <v>2</v>
      </c>
      <c r="D34" s="23">
        <v>685</v>
      </c>
      <c r="E34" s="24"/>
      <c r="F34" s="24"/>
      <c r="G34" s="24"/>
      <c r="H34" s="24"/>
      <c r="I34" s="24"/>
      <c r="J34" s="24">
        <v>406</v>
      </c>
      <c r="K34" s="24"/>
      <c r="L34" s="24"/>
      <c r="M34" s="25"/>
      <c r="N34" s="25">
        <v>1091</v>
      </c>
    </row>
    <row r="35" spans="1:18" ht="12.75" thickBot="1" x14ac:dyDescent="0.25">
      <c r="A35" s="20"/>
      <c r="B35" s="36"/>
      <c r="C35" s="28" t="s">
        <v>16</v>
      </c>
      <c r="D35" s="29">
        <v>61870</v>
      </c>
      <c r="E35" s="30"/>
      <c r="F35" s="30"/>
      <c r="G35" s="30"/>
      <c r="H35" s="30"/>
      <c r="I35" s="30"/>
      <c r="J35" s="30">
        <v>37920</v>
      </c>
      <c r="K35" s="30"/>
      <c r="L35" s="30"/>
      <c r="M35" s="31"/>
      <c r="N35" s="31">
        <v>99790</v>
      </c>
    </row>
    <row r="36" spans="1:18" x14ac:dyDescent="0.2">
      <c r="A36" s="20"/>
      <c r="B36" s="21" t="s">
        <v>26</v>
      </c>
      <c r="C36" s="22" t="s">
        <v>2</v>
      </c>
      <c r="D36" s="50">
        <v>6792</v>
      </c>
      <c r="E36" s="24"/>
      <c r="F36" s="24"/>
      <c r="G36" s="24"/>
      <c r="H36" s="24"/>
      <c r="I36" s="24"/>
      <c r="J36" s="24"/>
      <c r="K36" s="24"/>
      <c r="L36" s="24"/>
      <c r="M36" s="25"/>
      <c r="N36" s="25">
        <v>6792</v>
      </c>
      <c r="P36" s="51"/>
    </row>
    <row r="37" spans="1:18" ht="12.75" thickBot="1" x14ac:dyDescent="0.25">
      <c r="A37" s="20"/>
      <c r="B37" s="27"/>
      <c r="C37" s="28" t="s">
        <v>16</v>
      </c>
      <c r="D37" s="29">
        <v>48867.839999997399</v>
      </c>
      <c r="E37" s="30"/>
      <c r="F37" s="30"/>
      <c r="G37" s="30"/>
      <c r="H37" s="30"/>
      <c r="I37" s="30"/>
      <c r="J37" s="30"/>
      <c r="K37" s="30"/>
      <c r="L37" s="30"/>
      <c r="M37" s="31"/>
      <c r="N37" s="31">
        <v>48867.839999997399</v>
      </c>
    </row>
    <row r="38" spans="1:18" ht="12.75" hidden="1" thickBot="1" x14ac:dyDescent="0.25">
      <c r="A38" s="20"/>
      <c r="B38" s="52" t="s">
        <v>27</v>
      </c>
      <c r="C38" s="22" t="s">
        <v>2</v>
      </c>
      <c r="D38" s="23">
        <v>4228</v>
      </c>
      <c r="E38" s="24"/>
      <c r="F38" s="24"/>
      <c r="G38" s="24"/>
      <c r="H38" s="24"/>
      <c r="I38" s="24"/>
      <c r="J38" s="24">
        <v>246</v>
      </c>
      <c r="K38" s="24"/>
      <c r="L38" s="24"/>
      <c r="M38" s="25">
        <v>4474</v>
      </c>
      <c r="N38" s="25">
        <v>4474</v>
      </c>
      <c r="P38" s="9"/>
      <c r="Q38" s="9"/>
      <c r="R38" s="1"/>
    </row>
    <row r="39" spans="1:18" ht="12.75" hidden="1" thickBot="1" x14ac:dyDescent="0.25">
      <c r="A39" s="20"/>
      <c r="B39" s="53"/>
      <c r="C39" s="28" t="s">
        <v>16</v>
      </c>
      <c r="D39" s="29"/>
      <c r="E39" s="30"/>
      <c r="F39" s="30"/>
      <c r="G39" s="30"/>
      <c r="H39" s="30"/>
      <c r="I39" s="30"/>
      <c r="J39" s="30"/>
      <c r="K39" s="30"/>
      <c r="L39" s="30"/>
      <c r="M39" s="31"/>
      <c r="N39" s="31"/>
      <c r="P39" s="9"/>
      <c r="Q39" s="9"/>
      <c r="R39" s="1"/>
    </row>
    <row r="40" spans="1:18" s="44" customFormat="1" ht="12.75" thickBot="1" x14ac:dyDescent="0.25">
      <c r="A40" s="38"/>
      <c r="B40" s="54" t="s">
        <v>14</v>
      </c>
      <c r="C40" s="40" t="s">
        <v>16</v>
      </c>
      <c r="D40" s="41">
        <f>D27+D29+D31+D33+D35+D37+D39</f>
        <v>4980496.9299999382</v>
      </c>
      <c r="E40" s="41">
        <f t="shared" ref="E40:M40" si="1">E27+E29+E31+E33+E35+E37+E39</f>
        <v>0</v>
      </c>
      <c r="F40" s="41">
        <f t="shared" si="1"/>
        <v>52160.219999999987</v>
      </c>
      <c r="G40" s="41">
        <f t="shared" si="1"/>
        <v>16831.91</v>
      </c>
      <c r="H40" s="41">
        <f t="shared" si="1"/>
        <v>21462.639999999999</v>
      </c>
      <c r="I40" s="41">
        <f t="shared" si="1"/>
        <v>464453.73000000051</v>
      </c>
      <c r="J40" s="41">
        <f t="shared" si="1"/>
        <v>1412228.0299999963</v>
      </c>
      <c r="K40" s="41">
        <f t="shared" si="1"/>
        <v>7910.1</v>
      </c>
      <c r="L40" s="41">
        <f t="shared" si="1"/>
        <v>3474.9500000000003</v>
      </c>
      <c r="M40" s="41">
        <f t="shared" si="1"/>
        <v>0</v>
      </c>
      <c r="N40" s="41">
        <f>N27+N29+N31+N33+N35+N37+N39</f>
        <v>6959018.5099999346</v>
      </c>
      <c r="O40" s="42"/>
      <c r="P40" s="43"/>
      <c r="Q40" s="43"/>
    </row>
    <row r="41" spans="1:18" ht="12.75" thickBot="1" x14ac:dyDescent="0.25">
      <c r="B41" s="55"/>
      <c r="C41" s="56"/>
    </row>
    <row r="42" spans="1:18" ht="12.75" thickBot="1" x14ac:dyDescent="0.25">
      <c r="A42" s="15" t="s">
        <v>28</v>
      </c>
      <c r="B42" s="16" t="s">
        <v>2</v>
      </c>
      <c r="C42" s="16" t="s">
        <v>3</v>
      </c>
      <c r="D42" s="57" t="s">
        <v>4</v>
      </c>
      <c r="E42" s="58" t="s">
        <v>5</v>
      </c>
      <c r="F42" s="58" t="s">
        <v>6</v>
      </c>
      <c r="G42" s="58" t="s">
        <v>7</v>
      </c>
      <c r="H42" s="58" t="s">
        <v>8</v>
      </c>
      <c r="I42" s="58" t="s">
        <v>9</v>
      </c>
      <c r="J42" s="58" t="s">
        <v>10</v>
      </c>
      <c r="K42" s="58" t="s">
        <v>11</v>
      </c>
      <c r="L42" s="58" t="s">
        <v>12</v>
      </c>
      <c r="M42" s="59" t="s">
        <v>13</v>
      </c>
      <c r="N42" s="59" t="s">
        <v>14</v>
      </c>
    </row>
    <row r="43" spans="1:18" x14ac:dyDescent="0.2">
      <c r="A43" s="20"/>
      <c r="B43" s="21" t="s">
        <v>15</v>
      </c>
      <c r="C43" s="22" t="s">
        <v>2</v>
      </c>
      <c r="D43" s="23">
        <v>4072</v>
      </c>
      <c r="E43" s="24"/>
      <c r="F43" s="24"/>
      <c r="G43" s="24"/>
      <c r="H43" s="24"/>
      <c r="I43" s="24">
        <v>8902</v>
      </c>
      <c r="J43" s="24">
        <v>59</v>
      </c>
      <c r="K43" s="24"/>
      <c r="L43" s="24"/>
      <c r="M43" s="25"/>
      <c r="N43" s="26">
        <v>13033</v>
      </c>
    </row>
    <row r="44" spans="1:18" ht="12.75" thickBot="1" x14ac:dyDescent="0.25">
      <c r="A44" s="20"/>
      <c r="B44" s="27"/>
      <c r="C44" s="28" t="s">
        <v>16</v>
      </c>
      <c r="D44" s="29">
        <v>401516.57999999973</v>
      </c>
      <c r="E44" s="30"/>
      <c r="F44" s="30"/>
      <c r="G44" s="30"/>
      <c r="H44" s="30"/>
      <c r="I44" s="30">
        <v>1020511.5900000038</v>
      </c>
      <c r="J44" s="30">
        <v>5266.56</v>
      </c>
      <c r="K44" s="30"/>
      <c r="L44" s="30"/>
      <c r="M44" s="31"/>
      <c r="N44" s="32">
        <v>1427294.7300000037</v>
      </c>
    </row>
    <row r="45" spans="1:18" s="9" customFormat="1" x14ac:dyDescent="0.2">
      <c r="A45" s="20"/>
      <c r="B45" s="21" t="s">
        <v>18</v>
      </c>
      <c r="C45" s="22" t="s">
        <v>2</v>
      </c>
      <c r="D45" s="23">
        <v>57</v>
      </c>
      <c r="E45" s="24"/>
      <c r="F45" s="24"/>
      <c r="G45" s="24"/>
      <c r="H45" s="24"/>
      <c r="I45" s="60">
        <v>14</v>
      </c>
      <c r="J45" s="24"/>
      <c r="K45" s="24"/>
      <c r="L45" s="24"/>
      <c r="M45" s="25"/>
      <c r="N45" s="26">
        <v>71</v>
      </c>
      <c r="O45" s="3"/>
      <c r="P45" s="4"/>
      <c r="Q45" s="4"/>
      <c r="R45" s="5"/>
    </row>
    <row r="46" spans="1:18" s="9" customFormat="1" ht="12.75" thickBot="1" x14ac:dyDescent="0.25">
      <c r="A46" s="20"/>
      <c r="B46" s="27"/>
      <c r="C46" s="28" t="s">
        <v>16</v>
      </c>
      <c r="D46" s="29">
        <v>204.63</v>
      </c>
      <c r="E46" s="30"/>
      <c r="F46" s="30"/>
      <c r="G46" s="30"/>
      <c r="H46" s="30"/>
      <c r="I46" s="61">
        <v>50.26</v>
      </c>
      <c r="J46" s="30"/>
      <c r="K46" s="30"/>
      <c r="L46" s="30"/>
      <c r="M46" s="31"/>
      <c r="N46" s="32">
        <v>254.89</v>
      </c>
      <c r="O46" s="3"/>
      <c r="P46" s="4"/>
      <c r="Q46" s="4"/>
      <c r="R46" s="5"/>
    </row>
    <row r="47" spans="1:18" x14ac:dyDescent="0.2">
      <c r="A47" s="20"/>
      <c r="B47" s="21" t="s">
        <v>29</v>
      </c>
      <c r="C47" s="22" t="s">
        <v>2</v>
      </c>
      <c r="D47" s="23"/>
      <c r="E47" s="24"/>
      <c r="F47" s="24"/>
      <c r="G47" s="24"/>
      <c r="H47" s="24"/>
      <c r="I47" s="24">
        <v>41634</v>
      </c>
      <c r="J47" s="24"/>
      <c r="K47" s="24"/>
      <c r="L47" s="24"/>
      <c r="M47" s="25"/>
      <c r="N47" s="26">
        <v>41634</v>
      </c>
    </row>
    <row r="48" spans="1:18" ht="12.75" thickBot="1" x14ac:dyDescent="0.25">
      <c r="A48" s="20"/>
      <c r="B48" s="27"/>
      <c r="C48" s="28" t="s">
        <v>16</v>
      </c>
      <c r="D48" s="29"/>
      <c r="E48" s="30"/>
      <c r="F48" s="30"/>
      <c r="G48" s="30"/>
      <c r="H48" s="30"/>
      <c r="I48" s="30">
        <v>1794000</v>
      </c>
      <c r="J48" s="30"/>
      <c r="K48" s="30"/>
      <c r="L48" s="30"/>
      <c r="M48" s="31"/>
      <c r="N48" s="32">
        <v>1794000</v>
      </c>
      <c r="Q48" s="9"/>
      <c r="R48" s="1"/>
    </row>
    <row r="49" spans="1:18" x14ac:dyDescent="0.2">
      <c r="A49" s="20"/>
      <c r="B49" s="21" t="s">
        <v>19</v>
      </c>
      <c r="C49" s="22" t="s">
        <v>2</v>
      </c>
      <c r="D49" s="62">
        <v>6502</v>
      </c>
      <c r="E49" s="24">
        <v>0</v>
      </c>
      <c r="F49" s="24">
        <v>22</v>
      </c>
      <c r="G49" s="24">
        <v>67</v>
      </c>
      <c r="H49" s="24">
        <v>175</v>
      </c>
      <c r="I49" s="24">
        <v>1151</v>
      </c>
      <c r="J49" s="24">
        <v>788</v>
      </c>
      <c r="K49" s="24">
        <v>0</v>
      </c>
      <c r="L49" s="24">
        <v>582</v>
      </c>
      <c r="M49" s="25"/>
      <c r="N49" s="25">
        <v>9287</v>
      </c>
      <c r="Q49" s="9"/>
      <c r="R49" s="1"/>
    </row>
    <row r="50" spans="1:18" ht="12.75" thickBot="1" x14ac:dyDescent="0.25">
      <c r="A50" s="20"/>
      <c r="B50" s="27"/>
      <c r="C50" s="28" t="s">
        <v>16</v>
      </c>
      <c r="D50" s="29">
        <v>3209332.5799999763</v>
      </c>
      <c r="E50" s="30">
        <v>0</v>
      </c>
      <c r="F50" s="30">
        <v>28620</v>
      </c>
      <c r="G50" s="30">
        <v>40795.530000000013</v>
      </c>
      <c r="H50" s="30">
        <v>281885.50999999995</v>
      </c>
      <c r="I50" s="30">
        <v>858175.24000000185</v>
      </c>
      <c r="J50" s="30">
        <v>482202.42000000062</v>
      </c>
      <c r="K50" s="30">
        <v>0</v>
      </c>
      <c r="L50" s="30">
        <v>651502.10000000219</v>
      </c>
      <c r="M50" s="31"/>
      <c r="N50" s="32">
        <v>5552513.3799999813</v>
      </c>
      <c r="Q50" s="9"/>
      <c r="R50" s="1"/>
    </row>
    <row r="51" spans="1:18" x14ac:dyDescent="0.2">
      <c r="A51" s="20"/>
      <c r="B51" s="21" t="s">
        <v>20</v>
      </c>
      <c r="C51" s="22" t="s">
        <v>2</v>
      </c>
      <c r="D51" s="23">
        <v>86</v>
      </c>
      <c r="E51" s="24">
        <v>0</v>
      </c>
      <c r="F51" s="24">
        <v>20</v>
      </c>
      <c r="G51" s="24">
        <v>0</v>
      </c>
      <c r="H51" s="24">
        <v>4</v>
      </c>
      <c r="I51" s="24">
        <v>109</v>
      </c>
      <c r="J51" s="24">
        <v>0</v>
      </c>
      <c r="K51" s="24">
        <v>0</v>
      </c>
      <c r="L51" s="24">
        <v>0</v>
      </c>
      <c r="M51" s="25"/>
      <c r="N51" s="25">
        <v>219</v>
      </c>
      <c r="Q51" s="9"/>
      <c r="R51" s="1"/>
    </row>
    <row r="52" spans="1:18" ht="12.75" thickBot="1" x14ac:dyDescent="0.25">
      <c r="A52" s="20"/>
      <c r="B52" s="27"/>
      <c r="C52" s="28" t="s">
        <v>16</v>
      </c>
      <c r="D52" s="29">
        <v>152004.95000000004</v>
      </c>
      <c r="E52" s="30">
        <v>0</v>
      </c>
      <c r="F52" s="30">
        <v>25381.149999999994</v>
      </c>
      <c r="G52" s="30">
        <v>0</v>
      </c>
      <c r="H52" s="30">
        <v>6582.66</v>
      </c>
      <c r="I52" s="30">
        <v>203118.54000000018</v>
      </c>
      <c r="J52" s="30">
        <v>0</v>
      </c>
      <c r="K52" s="30">
        <v>0</v>
      </c>
      <c r="L52" s="30">
        <v>0</v>
      </c>
      <c r="M52" s="31"/>
      <c r="N52" s="32">
        <v>387087.30000000022</v>
      </c>
      <c r="Q52" s="9"/>
      <c r="R52" s="1"/>
    </row>
    <row r="53" spans="1:18" x14ac:dyDescent="0.2">
      <c r="A53" s="20"/>
      <c r="B53" s="21" t="s">
        <v>21</v>
      </c>
      <c r="C53" s="22" t="s">
        <v>2</v>
      </c>
      <c r="D53" s="23">
        <v>2969</v>
      </c>
      <c r="E53" s="24"/>
      <c r="F53" s="24">
        <v>1361</v>
      </c>
      <c r="G53" s="24">
        <v>1272</v>
      </c>
      <c r="H53" s="24">
        <v>1495</v>
      </c>
      <c r="I53" s="24">
        <f>23105-I59</f>
        <v>3638</v>
      </c>
      <c r="J53" s="24">
        <v>1629</v>
      </c>
      <c r="K53" s="24">
        <v>57</v>
      </c>
      <c r="L53" s="24">
        <f>1239-L59</f>
        <v>1202</v>
      </c>
      <c r="M53" s="25"/>
      <c r="N53" s="25">
        <f>D53+E53+F53+G53+H53+I53+J53+K53+L53</f>
        <v>13623</v>
      </c>
      <c r="O53" s="63"/>
      <c r="Q53" s="9"/>
      <c r="R53" s="1"/>
    </row>
    <row r="54" spans="1:18" ht="12.75" thickBot="1" x14ac:dyDescent="0.25">
      <c r="A54" s="20"/>
      <c r="B54" s="27"/>
      <c r="C54" s="28" t="s">
        <v>16</v>
      </c>
      <c r="D54" s="29">
        <v>336822.56000000134</v>
      </c>
      <c r="E54" s="30"/>
      <c r="F54" s="30">
        <v>175203.99999999994</v>
      </c>
      <c r="G54" s="30">
        <v>204201.31000000011</v>
      </c>
      <c r="H54" s="30">
        <v>154543.01999999987</v>
      </c>
      <c r="I54" s="30">
        <f>350717.240000002-I60</f>
        <v>213099.31999999957</v>
      </c>
      <c r="J54" s="30">
        <v>196663.47999999969</v>
      </c>
      <c r="K54" s="30">
        <v>4234</v>
      </c>
      <c r="L54" s="30">
        <f>110471.12-L60</f>
        <v>110203.28</v>
      </c>
      <c r="M54" s="31"/>
      <c r="N54" s="32">
        <f>D54+E54+F54+G54+H54+I54+J54+K54+L54</f>
        <v>1394970.9700000007</v>
      </c>
      <c r="O54" s="63"/>
      <c r="Q54" s="9"/>
      <c r="R54" s="1"/>
    </row>
    <row r="55" spans="1:18" x14ac:dyDescent="0.2">
      <c r="A55" s="20"/>
      <c r="B55" s="64" t="s">
        <v>30</v>
      </c>
      <c r="C55" s="22" t="s">
        <v>2</v>
      </c>
      <c r="D55" s="23"/>
      <c r="E55" s="24"/>
      <c r="F55" s="24"/>
      <c r="G55" s="24"/>
      <c r="H55" s="24"/>
      <c r="I55" s="24"/>
      <c r="J55" s="24"/>
      <c r="K55" s="24"/>
      <c r="L55" s="24"/>
      <c r="M55" s="25"/>
      <c r="N55" s="26"/>
      <c r="Q55" s="9"/>
      <c r="R55" s="1"/>
    </row>
    <row r="56" spans="1:18" ht="12.75" thickBot="1" x14ac:dyDescent="0.25">
      <c r="A56" s="20"/>
      <c r="B56" s="65"/>
      <c r="C56" s="28" t="s">
        <v>16</v>
      </c>
      <c r="D56" s="29"/>
      <c r="E56" s="30"/>
      <c r="F56" s="30"/>
      <c r="G56" s="30"/>
      <c r="H56" s="30"/>
      <c r="I56" s="30"/>
      <c r="J56" s="30"/>
      <c r="K56" s="30"/>
      <c r="L56" s="30"/>
      <c r="M56" s="31"/>
      <c r="N56" s="32"/>
      <c r="O56" s="66"/>
      <c r="Q56" s="9"/>
      <c r="R56" s="1"/>
    </row>
    <row r="57" spans="1:18" x14ac:dyDescent="0.2">
      <c r="A57" s="20"/>
      <c r="B57" s="21" t="s">
        <v>31</v>
      </c>
      <c r="C57" s="22" t="s">
        <v>2</v>
      </c>
      <c r="D57" s="23"/>
      <c r="E57" s="24"/>
      <c r="F57" s="24"/>
      <c r="G57" s="24"/>
      <c r="H57" s="24"/>
      <c r="I57" s="24">
        <v>8065</v>
      </c>
      <c r="J57" s="24"/>
      <c r="K57" s="24"/>
      <c r="L57" s="24"/>
      <c r="M57" s="25"/>
      <c r="N57" s="26">
        <v>8065</v>
      </c>
      <c r="Q57" s="9"/>
      <c r="R57" s="1"/>
    </row>
    <row r="58" spans="1:18" ht="29.25" customHeight="1" thickBot="1" x14ac:dyDescent="0.25">
      <c r="A58" s="20"/>
      <c r="B58" s="27"/>
      <c r="C58" s="28" t="s">
        <v>16</v>
      </c>
      <c r="D58" s="29"/>
      <c r="E58" s="30"/>
      <c r="F58" s="30"/>
      <c r="G58" s="30"/>
      <c r="H58" s="30"/>
      <c r="I58" s="30">
        <v>36292.5</v>
      </c>
      <c r="J58" s="30"/>
      <c r="K58" s="30"/>
      <c r="L58" s="30"/>
      <c r="M58" s="31"/>
      <c r="N58" s="32">
        <v>36292.5</v>
      </c>
      <c r="P58" s="37" t="s">
        <v>32</v>
      </c>
      <c r="Q58" s="9"/>
      <c r="R58" s="1"/>
    </row>
    <row r="59" spans="1:18" x14ac:dyDescent="0.2">
      <c r="A59" s="20"/>
      <c r="B59" s="21" t="s">
        <v>26</v>
      </c>
      <c r="C59" s="22" t="s">
        <v>2</v>
      </c>
      <c r="D59" s="23"/>
      <c r="E59" s="24"/>
      <c r="F59" s="24"/>
      <c r="G59" s="24"/>
      <c r="H59" s="24"/>
      <c r="I59" s="67">
        <v>19467</v>
      </c>
      <c r="J59" s="24"/>
      <c r="K59" s="24"/>
      <c r="L59" s="60">
        <v>37</v>
      </c>
      <c r="M59" s="25"/>
      <c r="N59" s="25">
        <v>19504</v>
      </c>
      <c r="P59" s="51"/>
      <c r="Q59" s="9"/>
      <c r="R59" s="1"/>
    </row>
    <row r="60" spans="1:18" ht="12.75" thickBot="1" x14ac:dyDescent="0.25">
      <c r="A60" s="20"/>
      <c r="B60" s="27"/>
      <c r="C60" s="28" t="s">
        <v>16</v>
      </c>
      <c r="D60" s="29"/>
      <c r="E60" s="30"/>
      <c r="F60" s="30"/>
      <c r="G60" s="30"/>
      <c r="H60" s="30"/>
      <c r="I60" s="30">
        <v>137617.92000000246</v>
      </c>
      <c r="J60" s="30"/>
      <c r="K60" s="30"/>
      <c r="L60" s="61">
        <v>267.8399999999998</v>
      </c>
      <c r="M60" s="31"/>
      <c r="N60" s="31">
        <v>137885.76000000245</v>
      </c>
      <c r="Q60" s="9"/>
      <c r="R60" s="1"/>
    </row>
    <row r="61" spans="1:18" s="44" customFormat="1" ht="12.75" thickBot="1" x14ac:dyDescent="0.25">
      <c r="A61" s="38"/>
      <c r="B61" s="68" t="s">
        <v>14</v>
      </c>
      <c r="C61" s="16" t="s">
        <v>16</v>
      </c>
      <c r="D61" s="69">
        <f>D44+D46+D48+D50+D52+D54+D56+D58+D60</f>
        <v>4099881.2999999775</v>
      </c>
      <c r="E61" s="69">
        <f t="shared" ref="E61:N61" si="2">E44+E46+E48+E50+E52+E54+E56+E58+E60</f>
        <v>0</v>
      </c>
      <c r="F61" s="69">
        <f t="shared" si="2"/>
        <v>229205.14999999994</v>
      </c>
      <c r="G61" s="69">
        <f t="shared" si="2"/>
        <v>244996.84000000014</v>
      </c>
      <c r="H61" s="69">
        <f t="shared" si="2"/>
        <v>443011.18999999983</v>
      </c>
      <c r="I61" s="69">
        <f t="shared" si="2"/>
        <v>4262865.3700000076</v>
      </c>
      <c r="J61" s="69">
        <f t="shared" si="2"/>
        <v>684132.46000000031</v>
      </c>
      <c r="K61" s="69">
        <f t="shared" si="2"/>
        <v>4234</v>
      </c>
      <c r="L61" s="69">
        <f t="shared" si="2"/>
        <v>761973.22000000218</v>
      </c>
      <c r="M61" s="69">
        <f t="shared" si="2"/>
        <v>0</v>
      </c>
      <c r="N61" s="69">
        <f t="shared" si="2"/>
        <v>10730299.529999988</v>
      </c>
      <c r="O61" s="70"/>
      <c r="P61" s="4"/>
      <c r="Q61" s="43"/>
    </row>
    <row r="62" spans="1:18" ht="12.75" thickBot="1" x14ac:dyDescent="0.25">
      <c r="B62" s="55"/>
      <c r="C62" s="56"/>
      <c r="O62" s="70"/>
      <c r="P62" s="9"/>
      <c r="Q62" s="9"/>
      <c r="R62" s="1"/>
    </row>
    <row r="63" spans="1:18" ht="12.75" thickBot="1" x14ac:dyDescent="0.25">
      <c r="A63" s="15" t="s">
        <v>33</v>
      </c>
      <c r="B63" s="16" t="s">
        <v>2</v>
      </c>
      <c r="C63" s="16" t="s">
        <v>3</v>
      </c>
      <c r="D63" s="57" t="s">
        <v>4</v>
      </c>
      <c r="E63" s="58" t="s">
        <v>5</v>
      </c>
      <c r="F63" s="58" t="s">
        <v>6</v>
      </c>
      <c r="G63" s="58" t="s">
        <v>7</v>
      </c>
      <c r="H63" s="58" t="s">
        <v>8</v>
      </c>
      <c r="I63" s="58" t="s">
        <v>9</v>
      </c>
      <c r="J63" s="58" t="s">
        <v>10</v>
      </c>
      <c r="K63" s="58" t="s">
        <v>11</v>
      </c>
      <c r="L63" s="58" t="s">
        <v>12</v>
      </c>
      <c r="M63" s="59" t="s">
        <v>13</v>
      </c>
      <c r="N63" s="59" t="s">
        <v>14</v>
      </c>
      <c r="P63" s="9"/>
      <c r="Q63" s="9"/>
      <c r="R63" s="1"/>
    </row>
    <row r="64" spans="1:18" x14ac:dyDescent="0.2">
      <c r="A64" s="20"/>
      <c r="B64" s="21" t="s">
        <v>15</v>
      </c>
      <c r="C64" s="22" t="s">
        <v>2</v>
      </c>
      <c r="D64" s="23">
        <v>4503</v>
      </c>
      <c r="E64" s="24"/>
      <c r="F64" s="24"/>
      <c r="G64" s="24"/>
      <c r="H64" s="24"/>
      <c r="I64" s="24">
        <v>108</v>
      </c>
      <c r="J64" s="24">
        <v>657</v>
      </c>
      <c r="K64" s="24"/>
      <c r="L64" s="24">
        <v>5</v>
      </c>
      <c r="M64" s="25"/>
      <c r="N64" s="26">
        <v>5273</v>
      </c>
      <c r="P64" s="9"/>
      <c r="Q64" s="9"/>
      <c r="R64" s="1"/>
    </row>
    <row r="65" spans="1:18" ht="12.75" thickBot="1" x14ac:dyDescent="0.25">
      <c r="A65" s="20"/>
      <c r="B65" s="27"/>
      <c r="C65" s="28" t="s">
        <v>16</v>
      </c>
      <c r="D65" s="29">
        <v>454150.19999999943</v>
      </c>
      <c r="E65" s="30"/>
      <c r="F65" s="30"/>
      <c r="G65" s="30"/>
      <c r="H65" s="30"/>
      <c r="I65" s="30">
        <v>10624.83</v>
      </c>
      <c r="J65" s="30">
        <v>62490.750000000015</v>
      </c>
      <c r="K65" s="30"/>
      <c r="L65" s="30">
        <v>671.4</v>
      </c>
      <c r="M65" s="31"/>
      <c r="N65" s="32">
        <v>527937.17999999947</v>
      </c>
      <c r="P65" s="9"/>
      <c r="Q65" s="9"/>
      <c r="R65" s="1"/>
    </row>
    <row r="66" spans="1:18" ht="12.75" hidden="1" thickBot="1" x14ac:dyDescent="0.25">
      <c r="A66" s="20"/>
      <c r="B66" s="52" t="s">
        <v>18</v>
      </c>
      <c r="C66" s="22" t="s">
        <v>2</v>
      </c>
      <c r="D66" s="23"/>
      <c r="E66" s="24"/>
      <c r="F66" s="24"/>
      <c r="G66" s="24"/>
      <c r="H66" s="24"/>
      <c r="I66" s="24"/>
      <c r="J66" s="24"/>
      <c r="K66" s="24"/>
      <c r="L66" s="24"/>
      <c r="M66" s="25"/>
      <c r="N66" s="26"/>
      <c r="P66" s="9"/>
      <c r="Q66" s="9"/>
      <c r="R66" s="1"/>
    </row>
    <row r="67" spans="1:18" ht="12.75" hidden="1" thickBot="1" x14ac:dyDescent="0.25">
      <c r="A67" s="20"/>
      <c r="B67" s="53"/>
      <c r="C67" s="28" t="s">
        <v>16</v>
      </c>
      <c r="D67" s="29"/>
      <c r="E67" s="30"/>
      <c r="F67" s="30"/>
      <c r="G67" s="30"/>
      <c r="H67" s="30"/>
      <c r="I67" s="30"/>
      <c r="J67" s="30"/>
      <c r="K67" s="30"/>
      <c r="L67" s="30"/>
      <c r="M67" s="31"/>
      <c r="N67" s="32"/>
      <c r="P67" s="9"/>
      <c r="Q67" s="9"/>
      <c r="R67" s="1"/>
    </row>
    <row r="68" spans="1:18" x14ac:dyDescent="0.2">
      <c r="A68" s="20"/>
      <c r="B68" s="21" t="s">
        <v>19</v>
      </c>
      <c r="C68" s="22" t="s">
        <v>2</v>
      </c>
      <c r="D68" s="23">
        <v>3256</v>
      </c>
      <c r="E68" s="24">
        <v>0</v>
      </c>
      <c r="F68" s="24">
        <v>310</v>
      </c>
      <c r="G68" s="24">
        <v>75</v>
      </c>
      <c r="H68" s="24">
        <v>6</v>
      </c>
      <c r="I68" s="24">
        <v>1378</v>
      </c>
      <c r="J68" s="24">
        <v>773</v>
      </c>
      <c r="K68" s="24">
        <v>0</v>
      </c>
      <c r="L68" s="24">
        <v>10</v>
      </c>
      <c r="M68" s="25"/>
      <c r="N68" s="25">
        <v>5808</v>
      </c>
      <c r="P68" s="9"/>
      <c r="Q68" s="9"/>
      <c r="R68" s="1"/>
    </row>
    <row r="69" spans="1:18" ht="12.75" thickBot="1" x14ac:dyDescent="0.25">
      <c r="A69" s="20"/>
      <c r="B69" s="27"/>
      <c r="C69" s="28" t="s">
        <v>16</v>
      </c>
      <c r="D69" s="29">
        <v>2751103.2600000105</v>
      </c>
      <c r="E69" s="30">
        <v>0</v>
      </c>
      <c r="F69" s="30">
        <v>267896.9999999993</v>
      </c>
      <c r="G69" s="30">
        <v>121212.2499999999</v>
      </c>
      <c r="H69" s="30">
        <v>5923.9800000000005</v>
      </c>
      <c r="I69" s="30">
        <v>879871.74000000581</v>
      </c>
      <c r="J69" s="30">
        <v>525563.35999999987</v>
      </c>
      <c r="K69" s="30">
        <v>0</v>
      </c>
      <c r="L69" s="30">
        <v>6553.2599999999993</v>
      </c>
      <c r="M69" s="31"/>
      <c r="N69" s="32">
        <v>4558124.8500000155</v>
      </c>
      <c r="P69" s="9"/>
      <c r="Q69" s="9"/>
      <c r="R69" s="1"/>
    </row>
    <row r="70" spans="1:18" x14ac:dyDescent="0.2">
      <c r="A70" s="20"/>
      <c r="B70" s="21" t="s">
        <v>20</v>
      </c>
      <c r="C70" s="22" t="s">
        <v>2</v>
      </c>
      <c r="D70" s="23">
        <v>64</v>
      </c>
      <c r="E70" s="24">
        <v>1</v>
      </c>
      <c r="F70" s="24">
        <v>76</v>
      </c>
      <c r="G70" s="24">
        <v>0</v>
      </c>
      <c r="H70" s="24">
        <v>0</v>
      </c>
      <c r="I70" s="24">
        <v>45</v>
      </c>
      <c r="J70" s="24">
        <v>30</v>
      </c>
      <c r="K70" s="24">
        <v>0</v>
      </c>
      <c r="L70" s="24">
        <v>0</v>
      </c>
      <c r="M70" s="25"/>
      <c r="N70" s="25">
        <v>216</v>
      </c>
      <c r="P70" s="9"/>
      <c r="Q70" s="9"/>
      <c r="R70" s="1"/>
    </row>
    <row r="71" spans="1:18" ht="12.75" thickBot="1" x14ac:dyDescent="0.25">
      <c r="A71" s="20"/>
      <c r="B71" s="27"/>
      <c r="C71" s="28" t="s">
        <v>16</v>
      </c>
      <c r="D71" s="29">
        <v>114094.97999999997</v>
      </c>
      <c r="E71" s="30">
        <v>1583.27</v>
      </c>
      <c r="F71" s="30">
        <v>108188.45000000004</v>
      </c>
      <c r="G71" s="30">
        <v>0</v>
      </c>
      <c r="H71" s="30">
        <v>0</v>
      </c>
      <c r="I71" s="30">
        <v>113261.94999999997</v>
      </c>
      <c r="J71" s="30">
        <v>55367.880000000005</v>
      </c>
      <c r="K71" s="30">
        <v>0</v>
      </c>
      <c r="L71" s="30">
        <v>0</v>
      </c>
      <c r="M71" s="31"/>
      <c r="N71" s="32">
        <v>392496.52999999997</v>
      </c>
      <c r="P71" s="9"/>
      <c r="Q71" s="9"/>
      <c r="R71" s="1"/>
    </row>
    <row r="72" spans="1:18" x14ac:dyDescent="0.2">
      <c r="A72" s="20"/>
      <c r="B72" s="21" t="s">
        <v>21</v>
      </c>
      <c r="C72" s="22" t="s">
        <v>2</v>
      </c>
      <c r="D72" s="23">
        <v>2852</v>
      </c>
      <c r="E72" s="24"/>
      <c r="F72" s="24">
        <v>968</v>
      </c>
      <c r="G72" s="24">
        <v>173</v>
      </c>
      <c r="H72" s="24">
        <v>12</v>
      </c>
      <c r="I72" s="24">
        <v>941</v>
      </c>
      <c r="J72" s="24">
        <v>2114</v>
      </c>
      <c r="K72" s="24"/>
      <c r="L72" s="24">
        <v>1</v>
      </c>
      <c r="M72" s="25"/>
      <c r="N72" s="25">
        <v>7061</v>
      </c>
      <c r="P72" s="9"/>
      <c r="Q72" s="9"/>
      <c r="R72" s="1"/>
    </row>
    <row r="73" spans="1:18" ht="12.75" thickBot="1" x14ac:dyDescent="0.25">
      <c r="A73" s="20"/>
      <c r="B73" s="27"/>
      <c r="C73" s="28" t="s">
        <v>16</v>
      </c>
      <c r="D73" s="29">
        <v>301647.3000000004</v>
      </c>
      <c r="E73" s="30"/>
      <c r="F73" s="30">
        <v>164244.66999999987</v>
      </c>
      <c r="G73" s="30">
        <v>36058.659999999996</v>
      </c>
      <c r="H73" s="30">
        <v>919.39999999999986</v>
      </c>
      <c r="I73" s="30">
        <v>189740.36000000007</v>
      </c>
      <c r="J73" s="30">
        <v>265958.97999999986</v>
      </c>
      <c r="K73" s="30"/>
      <c r="L73" s="30">
        <v>71.14</v>
      </c>
      <c r="M73" s="31"/>
      <c r="N73" s="31">
        <v>958640.51000000024</v>
      </c>
      <c r="P73" s="9"/>
      <c r="Q73" s="9"/>
      <c r="R73" s="1"/>
    </row>
    <row r="74" spans="1:18" ht="12.75" hidden="1" thickBot="1" x14ac:dyDescent="0.25">
      <c r="A74" s="20"/>
      <c r="B74" s="52" t="s">
        <v>30</v>
      </c>
      <c r="C74" s="22" t="s">
        <v>2</v>
      </c>
      <c r="D74" s="23"/>
      <c r="E74" s="24"/>
      <c r="F74" s="24"/>
      <c r="G74" s="24"/>
      <c r="H74" s="24"/>
      <c r="I74" s="24"/>
      <c r="J74" s="24"/>
      <c r="K74" s="24"/>
      <c r="L74" s="24"/>
      <c r="M74" s="25"/>
      <c r="N74" s="25"/>
      <c r="P74" s="9"/>
      <c r="Q74" s="9"/>
      <c r="R74" s="1"/>
    </row>
    <row r="75" spans="1:18" ht="12.75" hidden="1" thickBot="1" x14ac:dyDescent="0.25">
      <c r="A75" s="20"/>
      <c r="B75" s="53"/>
      <c r="C75" s="28" t="s">
        <v>16</v>
      </c>
      <c r="D75" s="29"/>
      <c r="E75" s="30"/>
      <c r="F75" s="30"/>
      <c r="G75" s="30"/>
      <c r="H75" s="30"/>
      <c r="I75" s="30"/>
      <c r="J75" s="30"/>
      <c r="K75" s="30"/>
      <c r="L75" s="30"/>
      <c r="M75" s="31"/>
      <c r="N75" s="31"/>
      <c r="P75" s="9"/>
      <c r="Q75" s="9"/>
      <c r="R75" s="1"/>
    </row>
    <row r="76" spans="1:18" s="44" customFormat="1" ht="12.75" thickBot="1" x14ac:dyDescent="0.25">
      <c r="A76" s="38"/>
      <c r="B76" s="68" t="s">
        <v>14</v>
      </c>
      <c r="C76" s="16" t="s">
        <v>16</v>
      </c>
      <c r="D76" s="69">
        <f>D65+D67+D69+D71+D73+D75</f>
        <v>3620995.74000001</v>
      </c>
      <c r="E76" s="69">
        <f t="shared" ref="E76:L76" si="3">E65+E67+E69+E71+E73+E75</f>
        <v>1583.27</v>
      </c>
      <c r="F76" s="69">
        <f t="shared" si="3"/>
        <v>540330.11999999918</v>
      </c>
      <c r="G76" s="69">
        <f t="shared" si="3"/>
        <v>157270.90999999989</v>
      </c>
      <c r="H76" s="69">
        <f t="shared" si="3"/>
        <v>6843.38</v>
      </c>
      <c r="I76" s="69">
        <f t="shared" si="3"/>
        <v>1193498.8800000057</v>
      </c>
      <c r="J76" s="69">
        <f t="shared" si="3"/>
        <v>909380.96999999974</v>
      </c>
      <c r="K76" s="69">
        <f t="shared" si="3"/>
        <v>0</v>
      </c>
      <c r="L76" s="69">
        <f t="shared" si="3"/>
        <v>7295.7999999999993</v>
      </c>
      <c r="M76" s="69"/>
      <c r="N76" s="69">
        <f>N65+N67+N69+N71+N73+N75</f>
        <v>6437199.0700000152</v>
      </c>
      <c r="O76" s="42"/>
      <c r="P76" s="43"/>
      <c r="Q76" s="43"/>
    </row>
    <row r="77" spans="1:18" ht="12.75" thickBot="1" x14ac:dyDescent="0.25">
      <c r="B77" s="55"/>
      <c r="C77" s="56"/>
    </row>
    <row r="78" spans="1:18" ht="12.75" thickBot="1" x14ac:dyDescent="0.25">
      <c r="A78" s="15" t="s">
        <v>34</v>
      </c>
      <c r="B78" s="16" t="s">
        <v>2</v>
      </c>
      <c r="C78" s="16" t="s">
        <v>3</v>
      </c>
      <c r="D78" s="57" t="s">
        <v>4</v>
      </c>
      <c r="E78" s="58" t="s">
        <v>5</v>
      </c>
      <c r="F78" s="58" t="s">
        <v>6</v>
      </c>
      <c r="G78" s="58" t="s">
        <v>7</v>
      </c>
      <c r="H78" s="58" t="s">
        <v>8</v>
      </c>
      <c r="I78" s="58" t="s">
        <v>9</v>
      </c>
      <c r="J78" s="58" t="s">
        <v>10</v>
      </c>
      <c r="K78" s="58" t="s">
        <v>11</v>
      </c>
      <c r="L78" s="58" t="s">
        <v>12</v>
      </c>
      <c r="M78" s="59" t="s">
        <v>13</v>
      </c>
      <c r="N78" s="59" t="s">
        <v>14</v>
      </c>
    </row>
    <row r="79" spans="1:18" x14ac:dyDescent="0.2">
      <c r="A79" s="20"/>
      <c r="B79" s="21" t="s">
        <v>35</v>
      </c>
      <c r="C79" s="22" t="s">
        <v>2</v>
      </c>
      <c r="D79" s="23">
        <v>5818</v>
      </c>
      <c r="E79" s="24">
        <v>3201</v>
      </c>
      <c r="F79" s="24">
        <v>61</v>
      </c>
      <c r="G79" s="24"/>
      <c r="H79" s="24"/>
      <c r="I79" s="24">
        <v>1733</v>
      </c>
      <c r="J79" s="24">
        <v>1586</v>
      </c>
      <c r="K79" s="24">
        <v>620</v>
      </c>
      <c r="L79" s="24"/>
      <c r="M79" s="25">
        <v>5002</v>
      </c>
      <c r="N79" s="26">
        <v>18021</v>
      </c>
      <c r="O79" s="34"/>
      <c r="R79" s="4"/>
    </row>
    <row r="80" spans="1:18" ht="12.75" thickBot="1" x14ac:dyDescent="0.25">
      <c r="A80" s="20"/>
      <c r="B80" s="27"/>
      <c r="C80" s="28" t="s">
        <v>16</v>
      </c>
      <c r="D80" s="29">
        <v>487144.640000001</v>
      </c>
      <c r="E80" s="30">
        <v>269364.14999999979</v>
      </c>
      <c r="F80" s="30">
        <v>5133.1499999999996</v>
      </c>
      <c r="G80" s="30"/>
      <c r="H80" s="30"/>
      <c r="I80" s="30">
        <v>145831.94999999998</v>
      </c>
      <c r="J80" s="30">
        <v>133461.89999999994</v>
      </c>
      <c r="K80" s="30">
        <v>52173.000000000007</v>
      </c>
      <c r="L80" s="30"/>
      <c r="M80" s="31">
        <v>416080.25</v>
      </c>
      <c r="N80" s="32">
        <v>1509189.040000001</v>
      </c>
      <c r="O80" s="34"/>
      <c r="R80" s="4"/>
    </row>
    <row r="81" spans="1:18" s="9" customFormat="1" x14ac:dyDescent="0.2">
      <c r="A81" s="20"/>
      <c r="B81" s="64" t="s">
        <v>18</v>
      </c>
      <c r="C81" s="22" t="s">
        <v>2</v>
      </c>
      <c r="D81" s="23"/>
      <c r="E81" s="24"/>
      <c r="F81" s="24"/>
      <c r="G81" s="24"/>
      <c r="H81" s="24"/>
      <c r="I81" s="24"/>
      <c r="J81" s="24"/>
      <c r="K81" s="24"/>
      <c r="L81" s="24"/>
      <c r="M81" s="25"/>
      <c r="N81" s="26"/>
      <c r="O81" s="3"/>
      <c r="P81" s="4"/>
      <c r="Q81" s="4"/>
      <c r="R81" s="5"/>
    </row>
    <row r="82" spans="1:18" s="9" customFormat="1" ht="12.75" thickBot="1" x14ac:dyDescent="0.25">
      <c r="A82" s="20"/>
      <c r="B82" s="65"/>
      <c r="C82" s="28" t="s">
        <v>16</v>
      </c>
      <c r="D82" s="29"/>
      <c r="E82" s="30"/>
      <c r="F82" s="30"/>
      <c r="G82" s="30"/>
      <c r="H82" s="30"/>
      <c r="I82" s="30"/>
      <c r="J82" s="30"/>
      <c r="K82" s="30"/>
      <c r="L82" s="30"/>
      <c r="M82" s="31"/>
      <c r="N82" s="32"/>
      <c r="O82" s="3"/>
      <c r="P82" s="4"/>
      <c r="Q82" s="4"/>
      <c r="R82" s="5"/>
    </row>
    <row r="83" spans="1:18" s="44" customFormat="1" ht="12.75" thickBot="1" x14ac:dyDescent="0.25">
      <c r="A83" s="38"/>
      <c r="B83" s="68" t="s">
        <v>14</v>
      </c>
      <c r="C83" s="16"/>
      <c r="D83" s="41">
        <f t="shared" ref="D83:N83" si="4">D80+D82</f>
        <v>487144.640000001</v>
      </c>
      <c r="E83" s="41">
        <f t="shared" si="4"/>
        <v>269364.14999999979</v>
      </c>
      <c r="F83" s="41">
        <f t="shared" si="4"/>
        <v>5133.1499999999996</v>
      </c>
      <c r="G83" s="41">
        <f t="shared" si="4"/>
        <v>0</v>
      </c>
      <c r="H83" s="41">
        <f t="shared" si="4"/>
        <v>0</v>
      </c>
      <c r="I83" s="41">
        <f t="shared" si="4"/>
        <v>145831.94999999998</v>
      </c>
      <c r="J83" s="41">
        <f t="shared" si="4"/>
        <v>133461.89999999994</v>
      </c>
      <c r="K83" s="41">
        <f t="shared" si="4"/>
        <v>52173.000000000007</v>
      </c>
      <c r="L83" s="41">
        <f t="shared" si="4"/>
        <v>0</v>
      </c>
      <c r="M83" s="41">
        <f t="shared" si="4"/>
        <v>416080.25</v>
      </c>
      <c r="N83" s="41">
        <f t="shared" si="4"/>
        <v>1509189.040000001</v>
      </c>
      <c r="O83" s="3"/>
      <c r="P83" s="4"/>
      <c r="Q83" s="4"/>
      <c r="R83" s="5"/>
    </row>
    <row r="84" spans="1:18" ht="12.75" thickBot="1" x14ac:dyDescent="0.25">
      <c r="B84" s="55"/>
      <c r="C84" s="56"/>
    </row>
    <row r="85" spans="1:18" ht="12.75" thickBot="1" x14ac:dyDescent="0.25">
      <c r="A85" s="15" t="s">
        <v>36</v>
      </c>
      <c r="B85" s="16" t="s">
        <v>2</v>
      </c>
      <c r="C85" s="16" t="s">
        <v>3</v>
      </c>
      <c r="D85" s="71" t="s">
        <v>4</v>
      </c>
      <c r="E85" s="58" t="s">
        <v>5</v>
      </c>
      <c r="F85" s="58" t="s">
        <v>6</v>
      </c>
      <c r="G85" s="58" t="s">
        <v>7</v>
      </c>
      <c r="H85" s="58" t="s">
        <v>8</v>
      </c>
      <c r="I85" s="58" t="s">
        <v>9</v>
      </c>
      <c r="J85" s="58" t="s">
        <v>10</v>
      </c>
      <c r="K85" s="58" t="s">
        <v>11</v>
      </c>
      <c r="L85" s="58" t="s">
        <v>12</v>
      </c>
      <c r="M85" s="59" t="s">
        <v>13</v>
      </c>
      <c r="N85" s="59" t="s">
        <v>14</v>
      </c>
    </row>
    <row r="86" spans="1:18" x14ac:dyDescent="0.2">
      <c r="A86" s="20"/>
      <c r="B86" s="21" t="s">
        <v>15</v>
      </c>
      <c r="C86" s="22" t="s">
        <v>2</v>
      </c>
      <c r="D86" s="23">
        <v>365</v>
      </c>
      <c r="E86" s="24">
        <v>84262</v>
      </c>
      <c r="F86" s="24"/>
      <c r="G86" s="24"/>
      <c r="H86" s="24"/>
      <c r="I86" s="24">
        <v>224</v>
      </c>
      <c r="J86" s="24">
        <v>219</v>
      </c>
      <c r="K86" s="24">
        <v>2968</v>
      </c>
      <c r="L86" s="24"/>
      <c r="M86" s="25"/>
      <c r="N86" s="26">
        <v>88038</v>
      </c>
      <c r="O86" s="42"/>
      <c r="P86" s="72"/>
      <c r="Q86" s="72"/>
      <c r="R86" s="73"/>
    </row>
    <row r="87" spans="1:18" ht="12.75" thickBot="1" x14ac:dyDescent="0.25">
      <c r="A87" s="20"/>
      <c r="B87" s="27"/>
      <c r="C87" s="28" t="s">
        <v>16</v>
      </c>
      <c r="D87" s="29">
        <v>30714.75</v>
      </c>
      <c r="E87" s="30">
        <v>7090647.3000001535</v>
      </c>
      <c r="F87" s="30"/>
      <c r="G87" s="30"/>
      <c r="H87" s="30"/>
      <c r="I87" s="30">
        <v>18849.599999999999</v>
      </c>
      <c r="J87" s="30">
        <v>18428.849999999999</v>
      </c>
      <c r="K87" s="30">
        <v>249757.19999999981</v>
      </c>
      <c r="L87" s="30"/>
      <c r="M87" s="31"/>
      <c r="N87" s="32">
        <v>7408397.7000001529</v>
      </c>
      <c r="O87" s="42"/>
      <c r="P87" s="72"/>
      <c r="Q87" s="72"/>
      <c r="R87" s="73"/>
    </row>
    <row r="88" spans="1:18" s="9" customFormat="1" x14ac:dyDescent="0.2">
      <c r="A88" s="20"/>
      <c r="B88" s="21" t="s">
        <v>18</v>
      </c>
      <c r="C88" s="22" t="s">
        <v>2</v>
      </c>
      <c r="D88" s="23"/>
      <c r="E88" s="24">
        <v>3704</v>
      </c>
      <c r="F88" s="24"/>
      <c r="G88" s="24"/>
      <c r="H88" s="24"/>
      <c r="I88" s="24"/>
      <c r="J88" s="24"/>
      <c r="K88" s="24">
        <v>186</v>
      </c>
      <c r="L88" s="24"/>
      <c r="M88" s="25"/>
      <c r="N88" s="26">
        <v>3890</v>
      </c>
      <c r="O88" s="3"/>
      <c r="P88" s="4"/>
      <c r="Q88" s="4"/>
      <c r="R88" s="5"/>
    </row>
    <row r="89" spans="1:18" s="9" customFormat="1" ht="12.75" thickBot="1" x14ac:dyDescent="0.25">
      <c r="A89" s="20"/>
      <c r="B89" s="27"/>
      <c r="C89" s="28" t="s">
        <v>16</v>
      </c>
      <c r="D89" s="29"/>
      <c r="E89" s="30">
        <v>13297.36</v>
      </c>
      <c r="F89" s="30"/>
      <c r="G89" s="30"/>
      <c r="H89" s="30"/>
      <c r="I89" s="30"/>
      <c r="J89" s="30"/>
      <c r="K89" s="30">
        <v>667.74</v>
      </c>
      <c r="L89" s="30"/>
      <c r="M89" s="31"/>
      <c r="N89" s="32">
        <v>13965.1</v>
      </c>
      <c r="O89" s="3"/>
      <c r="P89" s="4"/>
      <c r="Q89" s="4"/>
      <c r="R89" s="5"/>
    </row>
    <row r="90" spans="1:18" x14ac:dyDescent="0.2">
      <c r="A90" s="20"/>
      <c r="B90" s="21" t="s">
        <v>19</v>
      </c>
      <c r="C90" s="22" t="s">
        <v>2</v>
      </c>
      <c r="D90" s="23"/>
      <c r="E90" s="24">
        <v>916</v>
      </c>
      <c r="F90" s="24"/>
      <c r="G90" s="24"/>
      <c r="H90" s="24"/>
      <c r="I90" s="24"/>
      <c r="J90" s="24"/>
      <c r="K90" s="24">
        <v>297</v>
      </c>
      <c r="L90" s="24"/>
      <c r="M90" s="25"/>
      <c r="N90" s="25">
        <v>1213</v>
      </c>
    </row>
    <row r="91" spans="1:18" ht="12.75" thickBot="1" x14ac:dyDescent="0.25">
      <c r="A91" s="20"/>
      <c r="B91" s="27"/>
      <c r="C91" s="28" t="s">
        <v>16</v>
      </c>
      <c r="D91" s="29"/>
      <c r="E91" s="30">
        <v>1149532.7699999984</v>
      </c>
      <c r="F91" s="30"/>
      <c r="G91" s="30"/>
      <c r="H91" s="30"/>
      <c r="I91" s="30"/>
      <c r="J91" s="30"/>
      <c r="K91" s="30">
        <v>129203.07000000008</v>
      </c>
      <c r="L91" s="30"/>
      <c r="M91" s="31"/>
      <c r="N91" s="32">
        <v>1278735.8399999985</v>
      </c>
    </row>
    <row r="92" spans="1:18" x14ac:dyDescent="0.2">
      <c r="A92" s="20"/>
      <c r="B92" s="21" t="s">
        <v>21</v>
      </c>
      <c r="C92" s="22" t="s">
        <v>2</v>
      </c>
      <c r="D92" s="23"/>
      <c r="E92" s="24"/>
      <c r="F92" s="24"/>
      <c r="G92" s="24"/>
      <c r="H92" s="24"/>
      <c r="I92" s="24"/>
      <c r="J92" s="24"/>
      <c r="K92" s="24"/>
      <c r="L92" s="24"/>
      <c r="M92" s="25"/>
      <c r="N92" s="26"/>
    </row>
    <row r="93" spans="1:18" ht="12.75" thickBot="1" x14ac:dyDescent="0.25">
      <c r="A93" s="20"/>
      <c r="B93" s="27"/>
      <c r="C93" s="28" t="s">
        <v>16</v>
      </c>
      <c r="D93" s="29"/>
      <c r="E93" s="30"/>
      <c r="F93" s="30"/>
      <c r="G93" s="30"/>
      <c r="H93" s="30"/>
      <c r="I93" s="30"/>
      <c r="J93" s="30"/>
      <c r="K93" s="30"/>
      <c r="L93" s="30"/>
      <c r="M93" s="31"/>
      <c r="N93" s="32"/>
    </row>
    <row r="94" spans="1:18" x14ac:dyDescent="0.2">
      <c r="A94" s="20"/>
      <c r="B94" s="21" t="s">
        <v>30</v>
      </c>
      <c r="C94" s="22" t="s">
        <v>2</v>
      </c>
      <c r="D94" s="23"/>
      <c r="E94" s="24"/>
      <c r="F94" s="24"/>
      <c r="G94" s="24"/>
      <c r="H94" s="24"/>
      <c r="I94" s="24"/>
      <c r="J94" s="24"/>
      <c r="K94" s="24"/>
      <c r="L94" s="24"/>
      <c r="M94" s="25"/>
      <c r="N94" s="26"/>
    </row>
    <row r="95" spans="1:18" ht="12.75" thickBot="1" x14ac:dyDescent="0.25">
      <c r="A95" s="20"/>
      <c r="B95" s="27"/>
      <c r="C95" s="28" t="s">
        <v>16</v>
      </c>
      <c r="D95" s="29"/>
      <c r="E95" s="30"/>
      <c r="F95" s="30"/>
      <c r="G95" s="30"/>
      <c r="H95" s="30"/>
      <c r="I95" s="30"/>
      <c r="J95" s="30"/>
      <c r="K95" s="30"/>
      <c r="L95" s="30"/>
      <c r="M95" s="31"/>
      <c r="N95" s="32"/>
    </row>
    <row r="96" spans="1:18" s="76" customFormat="1" ht="12.75" hidden="1" thickBot="1" x14ac:dyDescent="0.25">
      <c r="A96" s="20"/>
      <c r="B96" s="52" t="s">
        <v>27</v>
      </c>
      <c r="C96" s="22" t="s">
        <v>2</v>
      </c>
      <c r="D96" s="23"/>
      <c r="E96" s="24"/>
      <c r="F96" s="24"/>
      <c r="G96" s="24"/>
      <c r="H96" s="24"/>
      <c r="I96" s="24"/>
      <c r="J96" s="24"/>
      <c r="K96" s="24"/>
      <c r="L96" s="24"/>
      <c r="M96" s="25"/>
      <c r="N96" s="26">
        <f t="shared" ref="N96:N97" si="5">SUM(D96:M96)</f>
        <v>0</v>
      </c>
      <c r="O96" s="3"/>
      <c r="P96" s="74"/>
      <c r="Q96" s="74"/>
      <c r="R96" s="75"/>
    </row>
    <row r="97" spans="1:18" s="76" customFormat="1" ht="12.75" hidden="1" thickBot="1" x14ac:dyDescent="0.25">
      <c r="A97" s="20"/>
      <c r="B97" s="53"/>
      <c r="C97" s="28" t="s">
        <v>16</v>
      </c>
      <c r="D97" s="29"/>
      <c r="E97" s="30"/>
      <c r="F97" s="30"/>
      <c r="G97" s="30"/>
      <c r="H97" s="30"/>
      <c r="I97" s="30"/>
      <c r="J97" s="30"/>
      <c r="K97" s="30"/>
      <c r="L97" s="30"/>
      <c r="M97" s="31"/>
      <c r="N97" s="32">
        <f t="shared" si="5"/>
        <v>0</v>
      </c>
      <c r="O97" s="3"/>
      <c r="P97" s="74"/>
      <c r="Q97" s="74"/>
      <c r="R97" s="75"/>
    </row>
    <row r="98" spans="1:18" s="44" customFormat="1" ht="12.75" thickBot="1" x14ac:dyDescent="0.25">
      <c r="A98" s="38"/>
      <c r="B98" s="68" t="s">
        <v>14</v>
      </c>
      <c r="C98" s="16" t="s">
        <v>16</v>
      </c>
      <c r="D98" s="69">
        <f t="shared" ref="D98:N98" si="6">D87+D89+D91+D93+D95+D97</f>
        <v>30714.75</v>
      </c>
      <c r="E98" s="69">
        <f t="shared" si="6"/>
        <v>8253477.4300001524</v>
      </c>
      <c r="F98" s="69">
        <f t="shared" si="6"/>
        <v>0</v>
      </c>
      <c r="G98" s="69">
        <f t="shared" si="6"/>
        <v>0</v>
      </c>
      <c r="H98" s="69">
        <f t="shared" si="6"/>
        <v>0</v>
      </c>
      <c r="I98" s="69">
        <f t="shared" si="6"/>
        <v>18849.599999999999</v>
      </c>
      <c r="J98" s="69">
        <f t="shared" si="6"/>
        <v>18428.849999999999</v>
      </c>
      <c r="K98" s="69">
        <f t="shared" si="6"/>
        <v>379628.00999999989</v>
      </c>
      <c r="L98" s="69">
        <f t="shared" si="6"/>
        <v>0</v>
      </c>
      <c r="M98" s="69">
        <f t="shared" si="6"/>
        <v>0</v>
      </c>
      <c r="N98" s="69">
        <f t="shared" si="6"/>
        <v>8701098.6400001515</v>
      </c>
      <c r="O98" s="3"/>
      <c r="P98" s="4"/>
      <c r="Q98" s="4"/>
      <c r="R98" s="5"/>
    </row>
    <row r="99" spans="1:18" ht="12.75" thickBot="1" x14ac:dyDescent="0.25">
      <c r="B99" s="55"/>
      <c r="C99" s="56"/>
    </row>
    <row r="100" spans="1:18" ht="12.75" thickBot="1" x14ac:dyDescent="0.25">
      <c r="A100" s="77" t="s">
        <v>37</v>
      </c>
      <c r="B100" s="16" t="s">
        <v>2</v>
      </c>
      <c r="C100" s="16" t="s">
        <v>3</v>
      </c>
      <c r="D100" s="57" t="s">
        <v>4</v>
      </c>
      <c r="E100" s="58" t="s">
        <v>5</v>
      </c>
      <c r="F100" s="58" t="s">
        <v>6</v>
      </c>
      <c r="G100" s="58" t="s">
        <v>7</v>
      </c>
      <c r="H100" s="58" t="s">
        <v>8</v>
      </c>
      <c r="I100" s="58" t="s">
        <v>9</v>
      </c>
      <c r="J100" s="58" t="s">
        <v>10</v>
      </c>
      <c r="K100" s="58" t="s">
        <v>11</v>
      </c>
      <c r="L100" s="58" t="s">
        <v>12</v>
      </c>
      <c r="M100" s="59" t="s">
        <v>13</v>
      </c>
      <c r="N100" s="59" t="s">
        <v>14</v>
      </c>
      <c r="O100" s="42"/>
      <c r="P100" s="72"/>
      <c r="Q100" s="72"/>
      <c r="R100" s="73"/>
    </row>
    <row r="101" spans="1:18" x14ac:dyDescent="0.2">
      <c r="A101" s="78"/>
      <c r="B101" s="21" t="s">
        <v>19</v>
      </c>
      <c r="C101" s="22" t="s">
        <v>2</v>
      </c>
      <c r="D101" s="23"/>
      <c r="E101" s="24">
        <v>785</v>
      </c>
      <c r="F101" s="24"/>
      <c r="G101" s="24"/>
      <c r="H101" s="24"/>
      <c r="I101" s="24"/>
      <c r="J101" s="24"/>
      <c r="K101" s="24">
        <v>321</v>
      </c>
      <c r="L101" s="24"/>
      <c r="M101" s="25"/>
      <c r="N101" s="25">
        <v>1106</v>
      </c>
    </row>
    <row r="102" spans="1:18" ht="12.75" thickBot="1" x14ac:dyDescent="0.25">
      <c r="A102" s="78"/>
      <c r="B102" s="27"/>
      <c r="C102" s="28" t="s">
        <v>16</v>
      </c>
      <c r="D102" s="29"/>
      <c r="E102" s="30">
        <v>401851.26000000135</v>
      </c>
      <c r="F102" s="30"/>
      <c r="G102" s="30"/>
      <c r="H102" s="30"/>
      <c r="I102" s="30"/>
      <c r="J102" s="30"/>
      <c r="K102" s="30">
        <v>127236.85000000015</v>
      </c>
      <c r="L102" s="30"/>
      <c r="M102" s="31"/>
      <c r="N102" s="30">
        <v>529088.1100000015</v>
      </c>
    </row>
    <row r="103" spans="1:18" x14ac:dyDescent="0.2">
      <c r="A103" s="78"/>
      <c r="B103" s="21" t="s">
        <v>21</v>
      </c>
      <c r="C103" s="22" t="s">
        <v>2</v>
      </c>
      <c r="D103" s="23"/>
      <c r="E103" s="24">
        <v>1642</v>
      </c>
      <c r="F103" s="24">
        <v>1</v>
      </c>
      <c r="G103" s="24"/>
      <c r="H103" s="24"/>
      <c r="I103" s="24"/>
      <c r="J103" s="24"/>
      <c r="K103" s="24">
        <v>1210</v>
      </c>
      <c r="L103" s="24"/>
      <c r="M103" s="25"/>
      <c r="N103" s="25">
        <v>2853</v>
      </c>
    </row>
    <row r="104" spans="1:18" ht="12.75" thickBot="1" x14ac:dyDescent="0.25">
      <c r="A104" s="78"/>
      <c r="B104" s="27"/>
      <c r="C104" s="28" t="s">
        <v>16</v>
      </c>
      <c r="D104" s="29"/>
      <c r="E104" s="30">
        <v>348037.85999999871</v>
      </c>
      <c r="F104" s="30">
        <v>240</v>
      </c>
      <c r="G104" s="30"/>
      <c r="H104" s="30"/>
      <c r="I104" s="30"/>
      <c r="J104" s="30"/>
      <c r="K104" s="30">
        <v>148304.51999999993</v>
      </c>
      <c r="L104" s="30"/>
      <c r="M104" s="31"/>
      <c r="N104" s="31">
        <v>496582.37999999867</v>
      </c>
    </row>
    <row r="105" spans="1:18" x14ac:dyDescent="0.2">
      <c r="A105" s="78"/>
      <c r="B105" s="79" t="s">
        <v>30</v>
      </c>
      <c r="C105" s="22" t="s">
        <v>2</v>
      </c>
      <c r="D105" s="23"/>
      <c r="E105" s="24"/>
      <c r="F105" s="24"/>
      <c r="G105" s="24"/>
      <c r="H105" s="24"/>
      <c r="I105" s="24"/>
      <c r="J105" s="24"/>
      <c r="K105" s="24"/>
      <c r="L105" s="24"/>
      <c r="M105" s="25"/>
      <c r="N105" s="26"/>
      <c r="R105" s="4"/>
    </row>
    <row r="106" spans="1:18" ht="12.75" thickBot="1" x14ac:dyDescent="0.25">
      <c r="A106" s="78"/>
      <c r="B106" s="80"/>
      <c r="C106" s="28" t="s">
        <v>16</v>
      </c>
      <c r="D106" s="29"/>
      <c r="E106" s="30"/>
      <c r="F106" s="30"/>
      <c r="G106" s="30"/>
      <c r="H106" s="30"/>
      <c r="I106" s="30"/>
      <c r="J106" s="30"/>
      <c r="K106" s="30"/>
      <c r="L106" s="30"/>
      <c r="M106" s="31"/>
      <c r="N106" s="32"/>
      <c r="R106" s="4"/>
    </row>
    <row r="107" spans="1:18" ht="12.75" hidden="1" thickBot="1" x14ac:dyDescent="0.25">
      <c r="A107" s="78"/>
      <c r="B107" s="52" t="s">
        <v>27</v>
      </c>
      <c r="C107" s="22" t="s">
        <v>2</v>
      </c>
      <c r="D107" s="23"/>
      <c r="E107" s="24"/>
      <c r="F107" s="24"/>
      <c r="G107" s="24"/>
      <c r="H107" s="24"/>
      <c r="I107" s="24"/>
      <c r="J107" s="24"/>
      <c r="K107" s="24"/>
      <c r="L107" s="24"/>
      <c r="M107" s="25"/>
      <c r="N107" s="26">
        <f t="shared" ref="N107:N108" si="7">SUM(D107:M107)</f>
        <v>0</v>
      </c>
    </row>
    <row r="108" spans="1:18" ht="12.75" hidden="1" thickBot="1" x14ac:dyDescent="0.25">
      <c r="A108" s="78"/>
      <c r="B108" s="53"/>
      <c r="C108" s="28" t="s">
        <v>16</v>
      </c>
      <c r="D108" s="29"/>
      <c r="E108" s="30"/>
      <c r="F108" s="30"/>
      <c r="G108" s="30"/>
      <c r="H108" s="30"/>
      <c r="I108" s="30"/>
      <c r="J108" s="30"/>
      <c r="K108" s="30"/>
      <c r="L108" s="30"/>
      <c r="M108" s="31"/>
      <c r="N108" s="32">
        <f t="shared" si="7"/>
        <v>0</v>
      </c>
    </row>
    <row r="109" spans="1:18" s="44" customFormat="1" ht="12.75" thickBot="1" x14ac:dyDescent="0.25">
      <c r="A109" s="81"/>
      <c r="B109" s="68" t="s">
        <v>14</v>
      </c>
      <c r="C109" s="16" t="s">
        <v>16</v>
      </c>
      <c r="D109" s="41">
        <f>D102+D104+D106+D108</f>
        <v>0</v>
      </c>
      <c r="E109" s="41">
        <f t="shared" ref="E109:N109" si="8">E102+E104+E106+E108</f>
        <v>749889.12000000011</v>
      </c>
      <c r="F109" s="41">
        <f t="shared" si="8"/>
        <v>240</v>
      </c>
      <c r="G109" s="41">
        <f t="shared" si="8"/>
        <v>0</v>
      </c>
      <c r="H109" s="41">
        <f t="shared" si="8"/>
        <v>0</v>
      </c>
      <c r="I109" s="41">
        <f t="shared" si="8"/>
        <v>0</v>
      </c>
      <c r="J109" s="41">
        <f t="shared" si="8"/>
        <v>0</v>
      </c>
      <c r="K109" s="41">
        <f t="shared" si="8"/>
        <v>275541.37000000011</v>
      </c>
      <c r="L109" s="41">
        <f t="shared" si="8"/>
        <v>0</v>
      </c>
      <c r="M109" s="41">
        <f t="shared" si="8"/>
        <v>0</v>
      </c>
      <c r="N109" s="41">
        <f t="shared" si="8"/>
        <v>1025670.4900000002</v>
      </c>
      <c r="O109" s="3"/>
      <c r="P109" s="4"/>
      <c r="Q109" s="4"/>
      <c r="R109" s="5"/>
    </row>
    <row r="110" spans="1:18" ht="12.75" thickBot="1" x14ac:dyDescent="0.25">
      <c r="B110" s="55"/>
      <c r="C110" s="56"/>
    </row>
    <row r="111" spans="1:18" ht="12.75" thickBot="1" x14ac:dyDescent="0.25">
      <c r="A111" s="77" t="s">
        <v>38</v>
      </c>
      <c r="B111" s="16" t="s">
        <v>2</v>
      </c>
      <c r="C111" s="16" t="s">
        <v>3</v>
      </c>
      <c r="D111" s="57" t="s">
        <v>4</v>
      </c>
      <c r="E111" s="58" t="s">
        <v>5</v>
      </c>
      <c r="F111" s="58" t="s">
        <v>6</v>
      </c>
      <c r="G111" s="58" t="s">
        <v>7</v>
      </c>
      <c r="H111" s="58" t="s">
        <v>8</v>
      </c>
      <c r="I111" s="58" t="s">
        <v>9</v>
      </c>
      <c r="J111" s="58" t="s">
        <v>10</v>
      </c>
      <c r="K111" s="58" t="s">
        <v>11</v>
      </c>
      <c r="L111" s="58" t="s">
        <v>12</v>
      </c>
      <c r="M111" s="59" t="s">
        <v>13</v>
      </c>
      <c r="N111" s="59" t="s">
        <v>14</v>
      </c>
    </row>
    <row r="112" spans="1:18" x14ac:dyDescent="0.2">
      <c r="A112" s="78"/>
      <c r="B112" s="21" t="s">
        <v>15</v>
      </c>
      <c r="C112" s="22" t="s">
        <v>2</v>
      </c>
      <c r="D112" s="23"/>
      <c r="E112" s="24">
        <v>46015</v>
      </c>
      <c r="F112" s="24"/>
      <c r="G112" s="24"/>
      <c r="H112" s="24"/>
      <c r="I112" s="24"/>
      <c r="J112" s="24"/>
      <c r="K112" s="24">
        <v>1155</v>
      </c>
      <c r="L112" s="24"/>
      <c r="M112" s="25"/>
      <c r="N112" s="26">
        <v>47170</v>
      </c>
      <c r="O112" s="42"/>
      <c r="P112" s="72"/>
      <c r="Q112" s="72"/>
      <c r="R112" s="73"/>
    </row>
    <row r="113" spans="1:18" ht="12.75" thickBot="1" x14ac:dyDescent="0.25">
      <c r="A113" s="78"/>
      <c r="B113" s="27"/>
      <c r="C113" s="28" t="s">
        <v>16</v>
      </c>
      <c r="D113" s="29"/>
      <c r="E113" s="30">
        <v>3226571.800000072</v>
      </c>
      <c r="F113" s="30"/>
      <c r="G113" s="30"/>
      <c r="H113" s="30"/>
      <c r="I113" s="30"/>
      <c r="J113" s="30"/>
      <c r="K113" s="30">
        <v>80988.60000000002</v>
      </c>
      <c r="L113" s="30"/>
      <c r="M113" s="31"/>
      <c r="N113" s="32">
        <v>3307560.4000000721</v>
      </c>
      <c r="O113" s="42"/>
      <c r="P113" s="72"/>
      <c r="Q113" s="72"/>
      <c r="R113" s="73"/>
    </row>
    <row r="114" spans="1:18" s="9" customFormat="1" x14ac:dyDescent="0.2">
      <c r="A114" s="78"/>
      <c r="B114" s="64" t="s">
        <v>18</v>
      </c>
      <c r="C114" s="22" t="s">
        <v>2</v>
      </c>
      <c r="D114" s="23"/>
      <c r="E114" s="24">
        <v>1793</v>
      </c>
      <c r="F114" s="24"/>
      <c r="G114" s="24"/>
      <c r="H114" s="24"/>
      <c r="I114" s="24"/>
      <c r="J114" s="24"/>
      <c r="K114" s="24">
        <v>15</v>
      </c>
      <c r="L114" s="24"/>
      <c r="M114" s="25"/>
      <c r="N114" s="26">
        <v>1808</v>
      </c>
      <c r="O114" s="42"/>
      <c r="P114" s="72"/>
      <c r="Q114" s="72"/>
      <c r="R114" s="73"/>
    </row>
    <row r="115" spans="1:18" s="9" customFormat="1" ht="12.75" thickBot="1" x14ac:dyDescent="0.25">
      <c r="A115" s="78"/>
      <c r="B115" s="65"/>
      <c r="C115" s="28" t="s">
        <v>16</v>
      </c>
      <c r="D115" s="29"/>
      <c r="E115" s="30">
        <v>6436.87</v>
      </c>
      <c r="F115" s="30"/>
      <c r="G115" s="30"/>
      <c r="H115" s="30"/>
      <c r="I115" s="30"/>
      <c r="J115" s="30"/>
      <c r="K115" s="30">
        <v>53.85</v>
      </c>
      <c r="L115" s="30"/>
      <c r="M115" s="31"/>
      <c r="N115" s="32">
        <v>6490.72</v>
      </c>
      <c r="O115" s="42"/>
      <c r="P115" s="72"/>
      <c r="Q115" s="72"/>
      <c r="R115" s="73"/>
    </row>
    <row r="116" spans="1:18" x14ac:dyDescent="0.2">
      <c r="A116" s="78"/>
      <c r="B116" s="21" t="s">
        <v>21</v>
      </c>
      <c r="C116" s="22" t="s">
        <v>2</v>
      </c>
      <c r="D116" s="23"/>
      <c r="E116" s="24">
        <v>120</v>
      </c>
      <c r="F116" s="24"/>
      <c r="G116" s="24"/>
      <c r="H116" s="24"/>
      <c r="I116" s="24"/>
      <c r="J116" s="24"/>
      <c r="K116" s="24">
        <v>869</v>
      </c>
      <c r="L116" s="24"/>
      <c r="M116" s="25"/>
      <c r="N116" s="25">
        <v>989</v>
      </c>
    </row>
    <row r="117" spans="1:18" ht="12.75" thickBot="1" x14ac:dyDescent="0.25">
      <c r="A117" s="78"/>
      <c r="B117" s="27"/>
      <c r="C117" s="28" t="s">
        <v>16</v>
      </c>
      <c r="D117" s="29"/>
      <c r="E117" s="30">
        <v>18872.46</v>
      </c>
      <c r="F117" s="30"/>
      <c r="G117" s="30"/>
      <c r="H117" s="30"/>
      <c r="I117" s="30"/>
      <c r="J117" s="30"/>
      <c r="K117" s="30">
        <v>96448.239999999991</v>
      </c>
      <c r="L117" s="30"/>
      <c r="M117" s="31"/>
      <c r="N117" s="31">
        <v>115320.69999999998</v>
      </c>
    </row>
    <row r="118" spans="1:18" x14ac:dyDescent="0.2">
      <c r="A118" s="78"/>
      <c r="B118" s="79" t="s">
        <v>30</v>
      </c>
      <c r="C118" s="22" t="s">
        <v>2</v>
      </c>
      <c r="D118" s="23"/>
      <c r="E118" s="24"/>
      <c r="F118" s="24"/>
      <c r="G118" s="24"/>
      <c r="H118" s="24"/>
      <c r="I118" s="24"/>
      <c r="J118" s="24"/>
      <c r="K118" s="24"/>
      <c r="L118" s="24"/>
      <c r="M118" s="25"/>
      <c r="N118" s="26"/>
    </row>
    <row r="119" spans="1:18" ht="12.75" thickBot="1" x14ac:dyDescent="0.25">
      <c r="A119" s="78"/>
      <c r="B119" s="80"/>
      <c r="C119" s="28" t="s">
        <v>16</v>
      </c>
      <c r="D119" s="29"/>
      <c r="E119" s="30"/>
      <c r="F119" s="30"/>
      <c r="G119" s="30"/>
      <c r="H119" s="30"/>
      <c r="I119" s="30"/>
      <c r="J119" s="30"/>
      <c r="K119" s="30"/>
      <c r="L119" s="30"/>
      <c r="M119" s="31"/>
      <c r="N119" s="32"/>
    </row>
    <row r="120" spans="1:18" x14ac:dyDescent="0.2">
      <c r="A120" s="78"/>
      <c r="B120" s="21" t="s">
        <v>39</v>
      </c>
      <c r="C120" s="22" t="s">
        <v>2</v>
      </c>
      <c r="D120" s="23">
        <v>611</v>
      </c>
      <c r="E120" s="24">
        <v>943</v>
      </c>
      <c r="F120" s="24">
        <v>390</v>
      </c>
      <c r="G120" s="24">
        <v>562</v>
      </c>
      <c r="H120" s="24">
        <v>10</v>
      </c>
      <c r="I120" s="24">
        <v>180</v>
      </c>
      <c r="J120" s="24">
        <v>340</v>
      </c>
      <c r="K120" s="24">
        <v>20</v>
      </c>
      <c r="L120" s="24">
        <v>180</v>
      </c>
      <c r="M120" s="25"/>
      <c r="N120" s="26">
        <v>3236</v>
      </c>
    </row>
    <row r="121" spans="1:18" ht="12.75" thickBot="1" x14ac:dyDescent="0.25">
      <c r="A121" s="78"/>
      <c r="B121" s="27"/>
      <c r="C121" s="28" t="s">
        <v>16</v>
      </c>
      <c r="D121" s="29">
        <v>18941</v>
      </c>
      <c r="E121" s="30">
        <v>29233</v>
      </c>
      <c r="F121" s="30">
        <v>12090</v>
      </c>
      <c r="G121" s="30">
        <v>17422</v>
      </c>
      <c r="H121" s="30">
        <v>310</v>
      </c>
      <c r="I121" s="30">
        <v>5580</v>
      </c>
      <c r="J121" s="30">
        <v>10540</v>
      </c>
      <c r="K121" s="30">
        <v>620</v>
      </c>
      <c r="L121" s="30">
        <v>5580</v>
      </c>
      <c r="M121" s="31"/>
      <c r="N121" s="32">
        <v>100316</v>
      </c>
    </row>
    <row r="122" spans="1:18" x14ac:dyDescent="0.2">
      <c r="A122" s="78"/>
      <c r="B122" s="21" t="s">
        <v>40</v>
      </c>
      <c r="C122" s="22" t="s">
        <v>2</v>
      </c>
      <c r="D122" s="82"/>
      <c r="E122" s="83"/>
      <c r="F122" s="83"/>
      <c r="G122" s="83"/>
      <c r="H122" s="83"/>
      <c r="I122" s="83"/>
      <c r="J122" s="83"/>
      <c r="K122" s="83"/>
      <c r="L122" s="83"/>
      <c r="M122" s="25"/>
      <c r="N122" s="26"/>
    </row>
    <row r="123" spans="1:18" ht="12.75" thickBot="1" x14ac:dyDescent="0.25">
      <c r="A123" s="78"/>
      <c r="B123" s="27"/>
      <c r="C123" s="28" t="s">
        <v>16</v>
      </c>
      <c r="D123" s="29"/>
      <c r="E123" s="30"/>
      <c r="F123" s="30"/>
      <c r="G123" s="30"/>
      <c r="H123" s="30"/>
      <c r="I123" s="30"/>
      <c r="J123" s="30"/>
      <c r="K123" s="30"/>
      <c r="L123" s="30"/>
      <c r="M123" s="31"/>
      <c r="N123" s="32"/>
    </row>
    <row r="124" spans="1:18" s="44" customFormat="1" ht="12.75" thickBot="1" x14ac:dyDescent="0.25">
      <c r="A124" s="81"/>
      <c r="B124" s="68" t="s">
        <v>14</v>
      </c>
      <c r="C124" s="16" t="s">
        <v>16</v>
      </c>
      <c r="D124" s="41">
        <f t="shared" ref="D124:N124" si="9">D113+D115+D117+D119+D121+D123</f>
        <v>18941</v>
      </c>
      <c r="E124" s="41">
        <f t="shared" si="9"/>
        <v>3281114.1300000721</v>
      </c>
      <c r="F124" s="41">
        <f t="shared" si="9"/>
        <v>12090</v>
      </c>
      <c r="G124" s="41">
        <f t="shared" si="9"/>
        <v>17422</v>
      </c>
      <c r="H124" s="41">
        <f t="shared" si="9"/>
        <v>310</v>
      </c>
      <c r="I124" s="41">
        <f t="shared" si="9"/>
        <v>5580</v>
      </c>
      <c r="J124" s="41">
        <f t="shared" si="9"/>
        <v>10540</v>
      </c>
      <c r="K124" s="41">
        <f t="shared" si="9"/>
        <v>178110.69</v>
      </c>
      <c r="L124" s="41">
        <f t="shared" si="9"/>
        <v>5580</v>
      </c>
      <c r="M124" s="41">
        <f t="shared" si="9"/>
        <v>0</v>
      </c>
      <c r="N124" s="41">
        <f t="shared" si="9"/>
        <v>3529687.8200000725</v>
      </c>
      <c r="O124" s="3"/>
      <c r="P124" s="4"/>
      <c r="Q124" s="4"/>
      <c r="R124" s="5"/>
    </row>
    <row r="125" spans="1:18" s="44" customFormat="1" ht="12.75" thickBot="1" x14ac:dyDescent="0.25">
      <c r="B125" s="84"/>
      <c r="C125" s="85"/>
      <c r="N125" s="1"/>
      <c r="O125" s="70"/>
      <c r="P125" s="4"/>
      <c r="Q125" s="4"/>
      <c r="R125" s="5"/>
    </row>
    <row r="126" spans="1:18" ht="12.75" thickBot="1" x14ac:dyDescent="0.25">
      <c r="A126" s="77" t="s">
        <v>41</v>
      </c>
      <c r="B126" s="16" t="s">
        <v>2</v>
      </c>
      <c r="C126" s="16" t="s">
        <v>3</v>
      </c>
      <c r="D126" s="57" t="s">
        <v>4</v>
      </c>
      <c r="E126" s="58" t="s">
        <v>5</v>
      </c>
      <c r="F126" s="58" t="s">
        <v>6</v>
      </c>
      <c r="G126" s="58" t="s">
        <v>7</v>
      </c>
      <c r="H126" s="58" t="s">
        <v>8</v>
      </c>
      <c r="I126" s="58" t="s">
        <v>9</v>
      </c>
      <c r="J126" s="58" t="s">
        <v>10</v>
      </c>
      <c r="K126" s="58" t="s">
        <v>11</v>
      </c>
      <c r="L126" s="58" t="s">
        <v>12</v>
      </c>
      <c r="M126" s="59" t="s">
        <v>13</v>
      </c>
      <c r="N126" s="59" t="s">
        <v>14</v>
      </c>
    </row>
    <row r="127" spans="1:18" x14ac:dyDescent="0.2">
      <c r="A127" s="78"/>
      <c r="B127" s="21" t="s">
        <v>15</v>
      </c>
      <c r="C127" s="22" t="s">
        <v>2</v>
      </c>
      <c r="D127" s="23"/>
      <c r="E127" s="24">
        <v>189</v>
      </c>
      <c r="F127" s="24">
        <v>48062</v>
      </c>
      <c r="G127" s="24"/>
      <c r="H127" s="24"/>
      <c r="I127" s="24"/>
      <c r="J127" s="24">
        <v>14</v>
      </c>
      <c r="K127" s="24"/>
      <c r="L127" s="24"/>
      <c r="M127" s="25"/>
      <c r="N127" s="26">
        <v>48265</v>
      </c>
    </row>
    <row r="128" spans="1:18" ht="12.75" thickBot="1" x14ac:dyDescent="0.25">
      <c r="A128" s="78"/>
      <c r="B128" s="27"/>
      <c r="C128" s="28" t="s">
        <v>16</v>
      </c>
      <c r="D128" s="29"/>
      <c r="E128" s="30">
        <v>15904.35</v>
      </c>
      <c r="F128" s="30">
        <v>4113976.7099999595</v>
      </c>
      <c r="G128" s="30"/>
      <c r="H128" s="30"/>
      <c r="I128" s="30"/>
      <c r="J128" s="30">
        <v>1178.1000000000001</v>
      </c>
      <c r="K128" s="30"/>
      <c r="L128" s="30"/>
      <c r="M128" s="31"/>
      <c r="N128" s="32">
        <v>4131059.1599999596</v>
      </c>
    </row>
    <row r="129" spans="1:18" x14ac:dyDescent="0.2">
      <c r="A129" s="78"/>
      <c r="B129" s="21" t="s">
        <v>18</v>
      </c>
      <c r="C129" s="22" t="s">
        <v>2</v>
      </c>
      <c r="D129" s="23"/>
      <c r="E129" s="24"/>
      <c r="F129" s="24">
        <v>9524</v>
      </c>
      <c r="G129" s="24"/>
      <c r="H129" s="24"/>
      <c r="I129" s="24"/>
      <c r="J129" s="24"/>
      <c r="K129" s="24"/>
      <c r="L129" s="24"/>
      <c r="M129" s="25"/>
      <c r="N129" s="26">
        <v>9524</v>
      </c>
    </row>
    <row r="130" spans="1:18" ht="12.75" thickBot="1" x14ac:dyDescent="0.25">
      <c r="A130" s="78"/>
      <c r="B130" s="27"/>
      <c r="C130" s="28" t="s">
        <v>16</v>
      </c>
      <c r="D130" s="29"/>
      <c r="E130" s="30"/>
      <c r="F130" s="30">
        <v>34191.160000000003</v>
      </c>
      <c r="G130" s="30"/>
      <c r="H130" s="30"/>
      <c r="I130" s="30"/>
      <c r="J130" s="30"/>
      <c r="K130" s="30"/>
      <c r="L130" s="30"/>
      <c r="M130" s="31"/>
      <c r="N130" s="32">
        <v>34191.160000000003</v>
      </c>
    </row>
    <row r="131" spans="1:18" x14ac:dyDescent="0.2">
      <c r="A131" s="78"/>
      <c r="B131" s="21" t="s">
        <v>19</v>
      </c>
      <c r="C131" s="22" t="s">
        <v>2</v>
      </c>
      <c r="D131" s="23">
        <v>58</v>
      </c>
      <c r="E131" s="24"/>
      <c r="F131" s="24">
        <v>7092</v>
      </c>
      <c r="G131" s="24"/>
      <c r="H131" s="24"/>
      <c r="I131" s="24"/>
      <c r="J131" s="24"/>
      <c r="K131" s="24"/>
      <c r="L131" s="24"/>
      <c r="M131" s="25"/>
      <c r="N131" s="25">
        <v>7150</v>
      </c>
      <c r="O131" s="42"/>
      <c r="P131" s="72"/>
      <c r="Q131" s="72"/>
      <c r="R131" s="73"/>
    </row>
    <row r="132" spans="1:18" ht="12.75" thickBot="1" x14ac:dyDescent="0.25">
      <c r="A132" s="78"/>
      <c r="B132" s="27"/>
      <c r="C132" s="28" t="s">
        <v>16</v>
      </c>
      <c r="D132" s="29">
        <v>8116.8700000000044</v>
      </c>
      <c r="E132" s="30"/>
      <c r="F132" s="30">
        <v>3293926.2499999776</v>
      </c>
      <c r="G132" s="30"/>
      <c r="H132" s="30"/>
      <c r="I132" s="30"/>
      <c r="J132" s="30"/>
      <c r="K132" s="30"/>
      <c r="L132" s="30"/>
      <c r="M132" s="31"/>
      <c r="N132" s="30">
        <v>3302043.1199999778</v>
      </c>
      <c r="O132" s="42"/>
      <c r="P132" s="72"/>
      <c r="Q132" s="72"/>
      <c r="R132" s="73"/>
    </row>
    <row r="133" spans="1:18" x14ac:dyDescent="0.2">
      <c r="A133" s="78"/>
      <c r="B133" s="21" t="s">
        <v>20</v>
      </c>
      <c r="C133" s="22" t="s">
        <v>2</v>
      </c>
      <c r="D133" s="23"/>
      <c r="E133" s="24"/>
      <c r="F133" s="24"/>
      <c r="G133" s="24"/>
      <c r="H133" s="24"/>
      <c r="I133" s="24"/>
      <c r="J133" s="24"/>
      <c r="K133" s="24"/>
      <c r="L133" s="24"/>
      <c r="M133" s="25"/>
      <c r="N133" s="26"/>
    </row>
    <row r="134" spans="1:18" ht="12.75" thickBot="1" x14ac:dyDescent="0.25">
      <c r="A134" s="78"/>
      <c r="B134" s="27"/>
      <c r="C134" s="28" t="s">
        <v>16</v>
      </c>
      <c r="D134" s="29"/>
      <c r="E134" s="30"/>
      <c r="F134" s="30"/>
      <c r="G134" s="30"/>
      <c r="H134" s="30"/>
      <c r="I134" s="30"/>
      <c r="J134" s="30"/>
      <c r="K134" s="30"/>
      <c r="L134" s="30"/>
      <c r="M134" s="31"/>
      <c r="N134" s="32"/>
    </row>
    <row r="135" spans="1:18" x14ac:dyDescent="0.2">
      <c r="A135" s="78"/>
      <c r="B135" s="21" t="s">
        <v>21</v>
      </c>
      <c r="C135" s="22" t="s">
        <v>2</v>
      </c>
      <c r="D135" s="23"/>
      <c r="E135" s="24"/>
      <c r="F135" s="24">
        <v>9399</v>
      </c>
      <c r="G135" s="24">
        <v>1</v>
      </c>
      <c r="H135" s="24"/>
      <c r="I135" s="24"/>
      <c r="J135" s="24"/>
      <c r="K135" s="24"/>
      <c r="L135" s="24"/>
      <c r="M135" s="25"/>
      <c r="N135" s="25">
        <v>9400</v>
      </c>
    </row>
    <row r="136" spans="1:18" ht="12.75" thickBot="1" x14ac:dyDescent="0.25">
      <c r="A136" s="78"/>
      <c r="B136" s="27"/>
      <c r="C136" s="28" t="s">
        <v>16</v>
      </c>
      <c r="D136" s="29"/>
      <c r="E136" s="30"/>
      <c r="F136" s="30">
        <v>714591.80000001402</v>
      </c>
      <c r="G136" s="30">
        <v>71.14</v>
      </c>
      <c r="H136" s="30"/>
      <c r="I136" s="30"/>
      <c r="J136" s="30"/>
      <c r="K136" s="30"/>
      <c r="L136" s="30"/>
      <c r="M136" s="31"/>
      <c r="N136" s="31">
        <v>714662.94000001403</v>
      </c>
    </row>
    <row r="137" spans="1:18" x14ac:dyDescent="0.2">
      <c r="A137" s="78"/>
      <c r="B137" s="21" t="s">
        <v>30</v>
      </c>
      <c r="C137" s="22" t="s">
        <v>2</v>
      </c>
      <c r="D137" s="23"/>
      <c r="E137" s="24"/>
      <c r="F137" s="24">
        <v>4541</v>
      </c>
      <c r="G137" s="24"/>
      <c r="H137" s="24"/>
      <c r="I137" s="24"/>
      <c r="J137" s="24"/>
      <c r="K137" s="24"/>
      <c r="L137" s="24"/>
      <c r="M137" s="25"/>
      <c r="N137" s="25">
        <v>4541</v>
      </c>
      <c r="O137" s="66"/>
      <c r="R137" s="4"/>
    </row>
    <row r="138" spans="1:18" ht="12.75" thickBot="1" x14ac:dyDescent="0.25">
      <c r="A138" s="78"/>
      <c r="B138" s="27"/>
      <c r="C138" s="28" t="s">
        <v>16</v>
      </c>
      <c r="D138" s="29"/>
      <c r="E138" s="30"/>
      <c r="F138" s="30">
        <v>136230</v>
      </c>
      <c r="G138" s="30"/>
      <c r="H138" s="30"/>
      <c r="I138" s="30"/>
      <c r="J138" s="30"/>
      <c r="K138" s="30"/>
      <c r="L138" s="30"/>
      <c r="M138" s="31"/>
      <c r="N138" s="31">
        <v>136230</v>
      </c>
      <c r="O138" s="34"/>
      <c r="R138" s="4"/>
    </row>
    <row r="139" spans="1:18" ht="12.75" hidden="1" thickBot="1" x14ac:dyDescent="0.25">
      <c r="A139" s="78"/>
      <c r="B139" s="52" t="s">
        <v>27</v>
      </c>
      <c r="C139" s="22" t="s">
        <v>2</v>
      </c>
      <c r="D139" s="23"/>
      <c r="E139" s="24"/>
      <c r="F139" s="24"/>
      <c r="G139" s="24"/>
      <c r="H139" s="24"/>
      <c r="I139" s="24"/>
      <c r="J139" s="24"/>
      <c r="K139" s="24"/>
      <c r="L139" s="24"/>
      <c r="M139" s="25"/>
      <c r="N139" s="26">
        <f t="shared" ref="N139:N140" si="10">SUM(D139:M139)</f>
        <v>0</v>
      </c>
    </row>
    <row r="140" spans="1:18" ht="12.75" hidden="1" thickBot="1" x14ac:dyDescent="0.25">
      <c r="A140" s="78"/>
      <c r="B140" s="53"/>
      <c r="C140" s="28" t="s">
        <v>16</v>
      </c>
      <c r="D140" s="29"/>
      <c r="E140" s="30"/>
      <c r="F140" s="30"/>
      <c r="G140" s="30"/>
      <c r="H140" s="30"/>
      <c r="I140" s="30"/>
      <c r="J140" s="30"/>
      <c r="K140" s="30"/>
      <c r="L140" s="30"/>
      <c r="M140" s="31"/>
      <c r="N140" s="32">
        <f t="shared" si="10"/>
        <v>0</v>
      </c>
    </row>
    <row r="141" spans="1:18" s="44" customFormat="1" ht="12.75" thickBot="1" x14ac:dyDescent="0.25">
      <c r="A141" s="81"/>
      <c r="B141" s="68" t="s">
        <v>14</v>
      </c>
      <c r="C141" s="16" t="s">
        <v>16</v>
      </c>
      <c r="D141" s="41">
        <f>D128+D130+D132+D134+D136+D138+D140</f>
        <v>8116.8700000000044</v>
      </c>
      <c r="E141" s="41">
        <f t="shared" ref="E141:N141" si="11">E128+E130+E132+E134+E136+E138+E140</f>
        <v>15904.35</v>
      </c>
      <c r="F141" s="41">
        <f t="shared" si="11"/>
        <v>8292915.9199999515</v>
      </c>
      <c r="G141" s="41">
        <f t="shared" si="11"/>
        <v>71.14</v>
      </c>
      <c r="H141" s="41">
        <f t="shared" si="11"/>
        <v>0</v>
      </c>
      <c r="I141" s="41">
        <f t="shared" si="11"/>
        <v>0</v>
      </c>
      <c r="J141" s="41">
        <f>J128+J130+J132+J134+J136</f>
        <v>1178.1000000000001</v>
      </c>
      <c r="K141" s="41">
        <f t="shared" si="11"/>
        <v>0</v>
      </c>
      <c r="L141" s="41">
        <f t="shared" si="11"/>
        <v>0</v>
      </c>
      <c r="M141" s="41">
        <f t="shared" si="11"/>
        <v>0</v>
      </c>
      <c r="N141" s="41">
        <f t="shared" si="11"/>
        <v>8318186.3799999524</v>
      </c>
      <c r="O141" s="3"/>
      <c r="P141" s="4"/>
      <c r="Q141" s="4"/>
      <c r="R141" s="5"/>
    </row>
    <row r="142" spans="1:18" ht="12.75" thickBot="1" x14ac:dyDescent="0.25">
      <c r="B142" s="55"/>
      <c r="C142" s="56"/>
    </row>
    <row r="143" spans="1:18" ht="12.75" thickBot="1" x14ac:dyDescent="0.25">
      <c r="A143" s="15" t="s">
        <v>42</v>
      </c>
      <c r="B143" s="16" t="s">
        <v>2</v>
      </c>
      <c r="C143" s="16" t="s">
        <v>3</v>
      </c>
      <c r="D143" s="57" t="s">
        <v>4</v>
      </c>
      <c r="E143" s="58" t="s">
        <v>5</v>
      </c>
      <c r="F143" s="58" t="s">
        <v>6</v>
      </c>
      <c r="G143" s="58" t="s">
        <v>7</v>
      </c>
      <c r="H143" s="58" t="s">
        <v>8</v>
      </c>
      <c r="I143" s="58" t="s">
        <v>9</v>
      </c>
      <c r="J143" s="58" t="s">
        <v>10</v>
      </c>
      <c r="K143" s="58" t="s">
        <v>11</v>
      </c>
      <c r="L143" s="58" t="s">
        <v>12</v>
      </c>
      <c r="M143" s="59" t="s">
        <v>13</v>
      </c>
      <c r="N143" s="59" t="s">
        <v>14</v>
      </c>
    </row>
    <row r="144" spans="1:18" x14ac:dyDescent="0.2">
      <c r="A144" s="20"/>
      <c r="B144" s="21" t="s">
        <v>15</v>
      </c>
      <c r="C144" s="22" t="s">
        <v>2</v>
      </c>
      <c r="D144" s="23"/>
      <c r="E144" s="24"/>
      <c r="F144" s="24"/>
      <c r="G144" s="24">
        <v>10784</v>
      </c>
      <c r="H144" s="24"/>
      <c r="I144" s="24"/>
      <c r="J144" s="24">
        <v>365</v>
      </c>
      <c r="K144" s="24"/>
      <c r="L144" s="24"/>
      <c r="M144" s="25"/>
      <c r="N144" s="26">
        <v>11149</v>
      </c>
    </row>
    <row r="145" spans="1:18" ht="12.75" thickBot="1" x14ac:dyDescent="0.25">
      <c r="A145" s="20"/>
      <c r="B145" s="27"/>
      <c r="C145" s="28" t="s">
        <v>16</v>
      </c>
      <c r="D145" s="29"/>
      <c r="E145" s="30"/>
      <c r="F145" s="30"/>
      <c r="G145" s="30">
        <v>756174.0799999946</v>
      </c>
      <c r="H145" s="30"/>
      <c r="I145" s="30"/>
      <c r="J145" s="30">
        <v>25593.8</v>
      </c>
      <c r="K145" s="30"/>
      <c r="L145" s="30"/>
      <c r="M145" s="31"/>
      <c r="N145" s="32">
        <v>781767.87999999465</v>
      </c>
    </row>
    <row r="146" spans="1:18" s="9" customFormat="1" x14ac:dyDescent="0.2">
      <c r="A146" s="20"/>
      <c r="B146" s="21" t="s">
        <v>18</v>
      </c>
      <c r="C146" s="22" t="s">
        <v>2</v>
      </c>
      <c r="D146" s="23"/>
      <c r="E146" s="24"/>
      <c r="F146" s="24"/>
      <c r="G146" s="24">
        <v>1488</v>
      </c>
      <c r="H146" s="24"/>
      <c r="I146" s="24"/>
      <c r="J146" s="24"/>
      <c r="K146" s="24"/>
      <c r="L146" s="24"/>
      <c r="M146" s="25"/>
      <c r="N146" s="26">
        <v>1488</v>
      </c>
      <c r="O146" s="42"/>
      <c r="P146" s="72"/>
      <c r="Q146" s="72"/>
      <c r="R146" s="73"/>
    </row>
    <row r="147" spans="1:18" s="9" customFormat="1" ht="12.75" thickBot="1" x14ac:dyDescent="0.25">
      <c r="A147" s="20"/>
      <c r="B147" s="27"/>
      <c r="C147" s="28" t="s">
        <v>16</v>
      </c>
      <c r="D147" s="29"/>
      <c r="E147" s="30"/>
      <c r="F147" s="30"/>
      <c r="G147" s="30">
        <v>5341.92</v>
      </c>
      <c r="H147" s="30"/>
      <c r="I147" s="30"/>
      <c r="J147" s="30"/>
      <c r="K147" s="30"/>
      <c r="L147" s="30"/>
      <c r="M147" s="31"/>
      <c r="N147" s="32">
        <v>5341.92</v>
      </c>
      <c r="O147" s="42"/>
      <c r="P147" s="72"/>
      <c r="Q147" s="72"/>
      <c r="R147" s="73"/>
    </row>
    <row r="148" spans="1:18" x14ac:dyDescent="0.2">
      <c r="A148" s="20"/>
      <c r="B148" s="21" t="s">
        <v>19</v>
      </c>
      <c r="C148" s="22" t="s">
        <v>2</v>
      </c>
      <c r="D148" s="23"/>
      <c r="E148" s="24"/>
      <c r="F148" s="24"/>
      <c r="G148" s="24">
        <v>1336</v>
      </c>
      <c r="H148" s="24"/>
      <c r="I148" s="24"/>
      <c r="J148" s="24"/>
      <c r="K148" s="24"/>
      <c r="L148" s="24"/>
      <c r="M148" s="25"/>
      <c r="N148" s="24">
        <v>1336</v>
      </c>
    </row>
    <row r="149" spans="1:18" ht="12.75" thickBot="1" x14ac:dyDescent="0.25">
      <c r="A149" s="20"/>
      <c r="B149" s="27"/>
      <c r="C149" s="28" t="s">
        <v>16</v>
      </c>
      <c r="D149" s="29"/>
      <c r="E149" s="30"/>
      <c r="F149" s="30"/>
      <c r="G149" s="30">
        <v>869594.04999999981</v>
      </c>
      <c r="H149" s="30"/>
      <c r="I149" s="30"/>
      <c r="J149" s="30"/>
      <c r="K149" s="30"/>
      <c r="L149" s="30"/>
      <c r="M149" s="31"/>
      <c r="N149" s="30">
        <v>869594.04999999981</v>
      </c>
    </row>
    <row r="150" spans="1:18" x14ac:dyDescent="0.2">
      <c r="A150" s="20"/>
      <c r="B150" s="21" t="s">
        <v>21</v>
      </c>
      <c r="C150" s="22" t="s">
        <v>2</v>
      </c>
      <c r="D150" s="23"/>
      <c r="E150" s="24"/>
      <c r="F150" s="24"/>
      <c r="G150" s="24">
        <v>3106</v>
      </c>
      <c r="H150" s="24"/>
      <c r="I150" s="24"/>
      <c r="J150" s="24"/>
      <c r="K150" s="24"/>
      <c r="L150" s="24"/>
      <c r="M150" s="25"/>
      <c r="N150" s="25">
        <v>3106</v>
      </c>
    </row>
    <row r="151" spans="1:18" ht="12.75" thickBot="1" x14ac:dyDescent="0.25">
      <c r="A151" s="20"/>
      <c r="B151" s="27"/>
      <c r="C151" s="28" t="s">
        <v>16</v>
      </c>
      <c r="D151" s="29"/>
      <c r="E151" s="30"/>
      <c r="F151" s="30"/>
      <c r="G151" s="30">
        <v>192472.44000000399</v>
      </c>
      <c r="H151" s="30"/>
      <c r="I151" s="30"/>
      <c r="J151" s="30"/>
      <c r="K151" s="30"/>
      <c r="L151" s="30"/>
      <c r="M151" s="31"/>
      <c r="N151" s="31">
        <v>192472.44000000399</v>
      </c>
    </row>
    <row r="152" spans="1:18" x14ac:dyDescent="0.2">
      <c r="A152" s="20"/>
      <c r="B152" s="21" t="s">
        <v>30</v>
      </c>
      <c r="C152" s="22" t="s">
        <v>2</v>
      </c>
      <c r="D152" s="23"/>
      <c r="E152" s="24"/>
      <c r="F152" s="24"/>
      <c r="G152" s="24"/>
      <c r="H152" s="24"/>
      <c r="I152" s="24"/>
      <c r="J152" s="24"/>
      <c r="K152" s="24"/>
      <c r="L152" s="24"/>
      <c r="M152" s="25"/>
      <c r="N152" s="26"/>
    </row>
    <row r="153" spans="1:18" ht="12.75" thickBot="1" x14ac:dyDescent="0.25">
      <c r="A153" s="20"/>
      <c r="B153" s="27"/>
      <c r="C153" s="28" t="s">
        <v>16</v>
      </c>
      <c r="D153" s="29"/>
      <c r="E153" s="30"/>
      <c r="F153" s="30"/>
      <c r="G153" s="30"/>
      <c r="H153" s="30"/>
      <c r="I153" s="30"/>
      <c r="J153" s="30"/>
      <c r="K153" s="30"/>
      <c r="L153" s="30"/>
      <c r="M153" s="31"/>
      <c r="N153" s="32"/>
    </row>
    <row r="154" spans="1:18" ht="12.75" hidden="1" thickBot="1" x14ac:dyDescent="0.25">
      <c r="A154" s="20"/>
      <c r="B154" s="86" t="s">
        <v>27</v>
      </c>
      <c r="C154" s="22" t="s">
        <v>2</v>
      </c>
      <c r="D154" s="23"/>
      <c r="E154" s="24"/>
      <c r="F154" s="24"/>
      <c r="G154" s="24"/>
      <c r="H154" s="24"/>
      <c r="I154" s="24"/>
      <c r="J154" s="24"/>
      <c r="K154" s="24"/>
      <c r="L154" s="24"/>
      <c r="M154" s="25"/>
      <c r="N154" s="26">
        <f t="shared" ref="N154:N155" si="12">SUM(D154:M154)</f>
        <v>0</v>
      </c>
      <c r="P154" s="72"/>
      <c r="Q154" s="72"/>
      <c r="R154" s="73"/>
    </row>
    <row r="155" spans="1:18" ht="12.75" hidden="1" thickBot="1" x14ac:dyDescent="0.25">
      <c r="A155" s="20"/>
      <c r="B155" s="87"/>
      <c r="C155" s="28" t="s">
        <v>16</v>
      </c>
      <c r="D155" s="29"/>
      <c r="E155" s="30"/>
      <c r="F155" s="30"/>
      <c r="G155" s="30"/>
      <c r="H155" s="30"/>
      <c r="I155" s="30"/>
      <c r="J155" s="30"/>
      <c r="K155" s="30"/>
      <c r="L155" s="30"/>
      <c r="M155" s="31"/>
      <c r="N155" s="32">
        <f t="shared" si="12"/>
        <v>0</v>
      </c>
      <c r="P155" s="72"/>
      <c r="Q155" s="72"/>
      <c r="R155" s="73"/>
    </row>
    <row r="156" spans="1:18" s="44" customFormat="1" ht="12.75" thickBot="1" x14ac:dyDescent="0.25">
      <c r="A156" s="38"/>
      <c r="B156" s="68" t="s">
        <v>14</v>
      </c>
      <c r="C156" s="16" t="s">
        <v>16</v>
      </c>
      <c r="D156" s="41">
        <f>D145+D147+D149+D151+D153+D155</f>
        <v>0</v>
      </c>
      <c r="E156" s="41">
        <f t="shared" ref="E156:N156" si="13">E145+E147+E149+E151+E153+E155</f>
        <v>0</v>
      </c>
      <c r="F156" s="41">
        <f t="shared" si="13"/>
        <v>0</v>
      </c>
      <c r="G156" s="41">
        <f t="shared" si="13"/>
        <v>1823582.4899999984</v>
      </c>
      <c r="H156" s="41">
        <f t="shared" si="13"/>
        <v>0</v>
      </c>
      <c r="I156" s="41">
        <f t="shared" si="13"/>
        <v>0</v>
      </c>
      <c r="J156" s="41">
        <f t="shared" si="13"/>
        <v>25593.8</v>
      </c>
      <c r="K156" s="41">
        <f t="shared" si="13"/>
        <v>0</v>
      </c>
      <c r="L156" s="41">
        <f t="shared" si="13"/>
        <v>0</v>
      </c>
      <c r="M156" s="41">
        <f t="shared" si="13"/>
        <v>0</v>
      </c>
      <c r="N156" s="41">
        <f t="shared" si="13"/>
        <v>1849176.2899999984</v>
      </c>
      <c r="O156" s="3"/>
      <c r="P156" s="4"/>
      <c r="Q156" s="4"/>
      <c r="R156" s="5"/>
    </row>
    <row r="157" spans="1:18" ht="12.75" thickBot="1" x14ac:dyDescent="0.25">
      <c r="B157" s="55"/>
      <c r="C157" s="56"/>
    </row>
    <row r="158" spans="1:18" ht="12.75" thickBot="1" x14ac:dyDescent="0.25">
      <c r="A158" s="77" t="s">
        <v>43</v>
      </c>
      <c r="B158" s="16" t="s">
        <v>2</v>
      </c>
      <c r="C158" s="16" t="s">
        <v>3</v>
      </c>
      <c r="D158" s="57" t="s">
        <v>4</v>
      </c>
      <c r="E158" s="58" t="s">
        <v>5</v>
      </c>
      <c r="F158" s="58" t="s">
        <v>6</v>
      </c>
      <c r="G158" s="58" t="s">
        <v>7</v>
      </c>
      <c r="H158" s="58" t="s">
        <v>8</v>
      </c>
      <c r="I158" s="58" t="s">
        <v>9</v>
      </c>
      <c r="J158" s="58" t="s">
        <v>10</v>
      </c>
      <c r="K158" s="58" t="s">
        <v>11</v>
      </c>
      <c r="L158" s="58" t="s">
        <v>12</v>
      </c>
      <c r="M158" s="59" t="s">
        <v>13</v>
      </c>
      <c r="N158" s="59" t="s">
        <v>14</v>
      </c>
      <c r="O158" s="88"/>
    </row>
    <row r="159" spans="1:18" x14ac:dyDescent="0.2">
      <c r="A159" s="78"/>
      <c r="B159" s="21" t="s">
        <v>15</v>
      </c>
      <c r="C159" s="22" t="s">
        <v>2</v>
      </c>
      <c r="D159" s="23"/>
      <c r="E159" s="24"/>
      <c r="F159" s="24"/>
      <c r="G159" s="24">
        <v>13584</v>
      </c>
      <c r="H159" s="24"/>
      <c r="I159" s="24"/>
      <c r="J159" s="24"/>
      <c r="K159" s="24"/>
      <c r="L159" s="24"/>
      <c r="M159" s="25"/>
      <c r="N159" s="26">
        <v>13584</v>
      </c>
      <c r="O159" s="89"/>
      <c r="R159" s="4"/>
    </row>
    <row r="160" spans="1:18" ht="12.75" thickBot="1" x14ac:dyDescent="0.25">
      <c r="A160" s="78"/>
      <c r="B160" s="27"/>
      <c r="C160" s="28" t="s">
        <v>16</v>
      </c>
      <c r="D160" s="29"/>
      <c r="E160" s="30"/>
      <c r="F160" s="30"/>
      <c r="G160" s="30">
        <v>601092</v>
      </c>
      <c r="H160" s="30"/>
      <c r="I160" s="30"/>
      <c r="J160" s="30"/>
      <c r="K160" s="30"/>
      <c r="L160" s="30"/>
      <c r="M160" s="31"/>
      <c r="N160" s="32">
        <v>601092</v>
      </c>
      <c r="O160" s="89"/>
      <c r="R160" s="4"/>
    </row>
    <row r="161" spans="1:18" x14ac:dyDescent="0.2">
      <c r="A161" s="78"/>
      <c r="B161" s="21" t="s">
        <v>18</v>
      </c>
      <c r="C161" s="22" t="s">
        <v>2</v>
      </c>
      <c r="D161" s="23"/>
      <c r="E161" s="24"/>
      <c r="F161" s="24"/>
      <c r="G161" s="60">
        <v>1520</v>
      </c>
      <c r="H161" s="24"/>
      <c r="I161" s="24"/>
      <c r="J161" s="24"/>
      <c r="K161" s="24"/>
      <c r="L161" s="24"/>
      <c r="M161" s="25"/>
      <c r="N161" s="26">
        <v>1520</v>
      </c>
      <c r="O161" s="42"/>
      <c r="P161" s="72"/>
      <c r="Q161" s="72"/>
      <c r="R161" s="73"/>
    </row>
    <row r="162" spans="1:18" ht="12.75" thickBot="1" x14ac:dyDescent="0.25">
      <c r="A162" s="78"/>
      <c r="B162" s="27"/>
      <c r="C162" s="28" t="s">
        <v>16</v>
      </c>
      <c r="D162" s="29"/>
      <c r="E162" s="30"/>
      <c r="F162" s="30"/>
      <c r="G162" s="61">
        <v>5456.8</v>
      </c>
      <c r="H162" s="30"/>
      <c r="I162" s="30"/>
      <c r="J162" s="30"/>
      <c r="K162" s="30"/>
      <c r="L162" s="30"/>
      <c r="M162" s="31"/>
      <c r="N162" s="32">
        <v>5456.8</v>
      </c>
      <c r="O162" s="42"/>
      <c r="P162" s="72"/>
      <c r="Q162" s="72"/>
      <c r="R162" s="73"/>
    </row>
    <row r="163" spans="1:18" s="44" customFormat="1" ht="12.75" thickBot="1" x14ac:dyDescent="0.25">
      <c r="A163" s="81"/>
      <c r="B163" s="68" t="s">
        <v>14</v>
      </c>
      <c r="C163" s="16" t="s">
        <v>16</v>
      </c>
      <c r="D163" s="41">
        <f t="shared" ref="D163:N163" si="14">D160+D162</f>
        <v>0</v>
      </c>
      <c r="E163" s="41">
        <f t="shared" si="14"/>
        <v>0</v>
      </c>
      <c r="F163" s="41">
        <f t="shared" si="14"/>
        <v>0</v>
      </c>
      <c r="G163" s="41">
        <f t="shared" si="14"/>
        <v>606548.80000000005</v>
      </c>
      <c r="H163" s="41">
        <f t="shared" si="14"/>
        <v>0</v>
      </c>
      <c r="I163" s="41">
        <f t="shared" si="14"/>
        <v>0</v>
      </c>
      <c r="J163" s="41">
        <f t="shared" si="14"/>
        <v>0</v>
      </c>
      <c r="K163" s="41">
        <f t="shared" si="14"/>
        <v>0</v>
      </c>
      <c r="L163" s="41">
        <f t="shared" si="14"/>
        <v>0</v>
      </c>
      <c r="M163" s="41">
        <f t="shared" si="14"/>
        <v>0</v>
      </c>
      <c r="N163" s="41">
        <f t="shared" si="14"/>
        <v>606548.80000000005</v>
      </c>
      <c r="O163" s="3"/>
      <c r="P163" s="4"/>
      <c r="Q163" s="4"/>
      <c r="R163" s="5"/>
    </row>
    <row r="164" spans="1:18" ht="12.75" thickBot="1" x14ac:dyDescent="0.25">
      <c r="B164" s="55"/>
      <c r="C164" s="56"/>
    </row>
    <row r="165" spans="1:18" ht="12.75" thickBot="1" x14ac:dyDescent="0.25">
      <c r="A165" s="77" t="s">
        <v>44</v>
      </c>
      <c r="B165" s="16" t="s">
        <v>2</v>
      </c>
      <c r="C165" s="16" t="s">
        <v>3</v>
      </c>
      <c r="D165" s="71" t="s">
        <v>4</v>
      </c>
      <c r="E165" s="58" t="s">
        <v>5</v>
      </c>
      <c r="F165" s="58" t="s">
        <v>6</v>
      </c>
      <c r="G165" s="58" t="s">
        <v>7</v>
      </c>
      <c r="H165" s="58" t="s">
        <v>8</v>
      </c>
      <c r="I165" s="58" t="s">
        <v>9</v>
      </c>
      <c r="J165" s="58" t="s">
        <v>10</v>
      </c>
      <c r="K165" s="58" t="s">
        <v>11</v>
      </c>
      <c r="L165" s="58" t="s">
        <v>12</v>
      </c>
      <c r="M165" s="59" t="s">
        <v>13</v>
      </c>
      <c r="N165" s="59" t="s">
        <v>14</v>
      </c>
    </row>
    <row r="166" spans="1:18" x14ac:dyDescent="0.2">
      <c r="A166" s="78"/>
      <c r="B166" s="21" t="s">
        <v>15</v>
      </c>
      <c r="C166" s="22" t="s">
        <v>2</v>
      </c>
      <c r="D166" s="23">
        <v>373</v>
      </c>
      <c r="E166" s="24">
        <v>8851</v>
      </c>
      <c r="F166" s="24">
        <v>17</v>
      </c>
      <c r="G166" s="24"/>
      <c r="H166" s="24"/>
      <c r="I166" s="24">
        <v>1103</v>
      </c>
      <c r="J166" s="24">
        <v>7411</v>
      </c>
      <c r="K166" s="24">
        <v>3810</v>
      </c>
      <c r="L166" s="24"/>
      <c r="M166" s="25"/>
      <c r="N166" s="26">
        <v>21565</v>
      </c>
      <c r="O166" s="34"/>
      <c r="R166" s="4"/>
    </row>
    <row r="167" spans="1:18" ht="12.75" thickBot="1" x14ac:dyDescent="0.25">
      <c r="A167" s="78"/>
      <c r="B167" s="27"/>
      <c r="C167" s="28" t="s">
        <v>16</v>
      </c>
      <c r="D167" s="29">
        <v>26154.76</v>
      </c>
      <c r="E167" s="30">
        <v>620632.11999999662</v>
      </c>
      <c r="F167" s="30">
        <v>1192.04</v>
      </c>
      <c r="G167" s="30"/>
      <c r="H167" s="30"/>
      <c r="I167" s="30">
        <v>77342.360000000015</v>
      </c>
      <c r="J167" s="30">
        <v>519659.31999999745</v>
      </c>
      <c r="K167" s="30">
        <v>267157.20000000013</v>
      </c>
      <c r="L167" s="30"/>
      <c r="M167" s="31"/>
      <c r="N167" s="32">
        <v>1512137.7999999942</v>
      </c>
      <c r="O167" s="34"/>
      <c r="R167" s="4"/>
    </row>
    <row r="168" spans="1:18" s="9" customFormat="1" x14ac:dyDescent="0.2">
      <c r="A168" s="78"/>
      <c r="B168" s="21" t="s">
        <v>18</v>
      </c>
      <c r="C168" s="22" t="s">
        <v>2</v>
      </c>
      <c r="D168" s="23">
        <v>69</v>
      </c>
      <c r="E168" s="24">
        <v>1035</v>
      </c>
      <c r="F168" s="24"/>
      <c r="G168" s="24"/>
      <c r="H168" s="24"/>
      <c r="I168" s="24">
        <v>71</v>
      </c>
      <c r="J168" s="24">
        <v>383</v>
      </c>
      <c r="K168" s="24">
        <v>135</v>
      </c>
      <c r="L168" s="24"/>
      <c r="M168" s="25"/>
      <c r="N168" s="26">
        <v>1693</v>
      </c>
      <c r="O168" s="3"/>
      <c r="P168" s="4"/>
      <c r="Q168" s="4"/>
      <c r="R168" s="5"/>
    </row>
    <row r="169" spans="1:18" s="9" customFormat="1" ht="12.75" thickBot="1" x14ac:dyDescent="0.25">
      <c r="A169" s="78"/>
      <c r="B169" s="27"/>
      <c r="C169" s="28" t="s">
        <v>16</v>
      </c>
      <c r="D169" s="29">
        <v>247.71</v>
      </c>
      <c r="E169" s="30">
        <v>3715.65</v>
      </c>
      <c r="F169" s="30"/>
      <c r="G169" s="30"/>
      <c r="H169" s="30"/>
      <c r="I169" s="30">
        <v>254.89</v>
      </c>
      <c r="J169" s="30">
        <v>1374.97</v>
      </c>
      <c r="K169" s="30">
        <v>484.65</v>
      </c>
      <c r="L169" s="30"/>
      <c r="M169" s="31"/>
      <c r="N169" s="32">
        <v>6077.87</v>
      </c>
      <c r="O169" s="3"/>
      <c r="P169" s="4"/>
      <c r="Q169" s="4"/>
      <c r="R169" s="5"/>
    </row>
    <row r="170" spans="1:18" s="44" customFormat="1" ht="12.75" thickBot="1" x14ac:dyDescent="0.25">
      <c r="A170" s="81"/>
      <c r="B170" s="90" t="s">
        <v>14</v>
      </c>
      <c r="C170" s="16" t="s">
        <v>16</v>
      </c>
      <c r="D170" s="41">
        <f t="shared" ref="D170:N170" si="15">D167+D169</f>
        <v>26402.469999999998</v>
      </c>
      <c r="E170" s="41">
        <f t="shared" si="15"/>
        <v>624347.76999999664</v>
      </c>
      <c r="F170" s="41">
        <f t="shared" si="15"/>
        <v>1192.04</v>
      </c>
      <c r="G170" s="41">
        <f t="shared" si="15"/>
        <v>0</v>
      </c>
      <c r="H170" s="41">
        <f t="shared" si="15"/>
        <v>0</v>
      </c>
      <c r="I170" s="41">
        <f t="shared" si="15"/>
        <v>77597.250000000015</v>
      </c>
      <c r="J170" s="41">
        <f t="shared" si="15"/>
        <v>521034.28999999742</v>
      </c>
      <c r="K170" s="41">
        <f t="shared" si="15"/>
        <v>267641.85000000015</v>
      </c>
      <c r="L170" s="41">
        <f t="shared" si="15"/>
        <v>0</v>
      </c>
      <c r="M170" s="41">
        <f t="shared" si="15"/>
        <v>0</v>
      </c>
      <c r="N170" s="41">
        <f t="shared" si="15"/>
        <v>1518215.6699999943</v>
      </c>
      <c r="O170" s="3"/>
      <c r="P170" s="72"/>
      <c r="Q170" s="72"/>
      <c r="R170" s="73"/>
    </row>
    <row r="171" spans="1:18" ht="12.75" thickBot="1" x14ac:dyDescent="0.25">
      <c r="B171" s="84"/>
      <c r="C171" s="85"/>
    </row>
    <row r="172" spans="1:18" ht="12.75" thickBot="1" x14ac:dyDescent="0.25">
      <c r="A172" s="77" t="s">
        <v>45</v>
      </c>
      <c r="B172" s="16" t="s">
        <v>2</v>
      </c>
      <c r="C172" s="16" t="s">
        <v>3</v>
      </c>
      <c r="D172" s="71" t="s">
        <v>4</v>
      </c>
      <c r="E172" s="58" t="s">
        <v>5</v>
      </c>
      <c r="F172" s="58" t="s">
        <v>6</v>
      </c>
      <c r="G172" s="58" t="s">
        <v>7</v>
      </c>
      <c r="H172" s="58" t="s">
        <v>8</v>
      </c>
      <c r="I172" s="58" t="s">
        <v>9</v>
      </c>
      <c r="J172" s="58" t="s">
        <v>10</v>
      </c>
      <c r="K172" s="58" t="s">
        <v>11</v>
      </c>
      <c r="L172" s="58" t="s">
        <v>12</v>
      </c>
      <c r="M172" s="59" t="s">
        <v>13</v>
      </c>
      <c r="N172" s="59" t="s">
        <v>14</v>
      </c>
    </row>
    <row r="173" spans="1:18" x14ac:dyDescent="0.2">
      <c r="A173" s="78"/>
      <c r="B173" s="21" t="s">
        <v>15</v>
      </c>
      <c r="C173" s="22" t="s">
        <v>2</v>
      </c>
      <c r="D173" s="23">
        <v>468</v>
      </c>
      <c r="E173" s="24">
        <v>730</v>
      </c>
      <c r="F173" s="24"/>
      <c r="G173" s="24"/>
      <c r="H173" s="24"/>
      <c r="I173" s="24">
        <v>94</v>
      </c>
      <c r="J173" s="24">
        <v>1565</v>
      </c>
      <c r="K173" s="24">
        <v>33304</v>
      </c>
      <c r="L173" s="24"/>
      <c r="M173" s="25"/>
      <c r="N173" s="26">
        <v>36161</v>
      </c>
    </row>
    <row r="174" spans="1:18" ht="12.75" thickBot="1" x14ac:dyDescent="0.25">
      <c r="A174" s="78"/>
      <c r="B174" s="27"/>
      <c r="C174" s="28" t="s">
        <v>16</v>
      </c>
      <c r="D174" s="29">
        <v>32816.160000000003</v>
      </c>
      <c r="E174" s="30">
        <v>51187.600000000006</v>
      </c>
      <c r="F174" s="30"/>
      <c r="G174" s="30"/>
      <c r="H174" s="30"/>
      <c r="I174" s="30">
        <v>6591.28</v>
      </c>
      <c r="J174" s="30">
        <v>109737.8</v>
      </c>
      <c r="K174" s="30">
        <v>2335276.4800000102</v>
      </c>
      <c r="L174" s="30"/>
      <c r="M174" s="31"/>
      <c r="N174" s="32">
        <v>2535609.3200000101</v>
      </c>
    </row>
    <row r="175" spans="1:18" s="9" customFormat="1" x14ac:dyDescent="0.2">
      <c r="A175" s="78"/>
      <c r="B175" s="21" t="s">
        <v>18</v>
      </c>
      <c r="C175" s="22" t="s">
        <v>2</v>
      </c>
      <c r="D175" s="23"/>
      <c r="E175" s="24"/>
      <c r="F175" s="24"/>
      <c r="G175" s="24"/>
      <c r="H175" s="24"/>
      <c r="I175" s="24"/>
      <c r="J175" s="24">
        <v>40</v>
      </c>
      <c r="K175" s="24">
        <v>3209</v>
      </c>
      <c r="L175" s="24"/>
      <c r="M175" s="25"/>
      <c r="N175" s="24">
        <v>3249</v>
      </c>
      <c r="O175" s="3"/>
      <c r="P175" s="4"/>
      <c r="Q175" s="4"/>
      <c r="R175" s="5"/>
    </row>
    <row r="176" spans="1:18" s="9" customFormat="1" ht="12.75" thickBot="1" x14ac:dyDescent="0.25">
      <c r="A176" s="78"/>
      <c r="B176" s="27"/>
      <c r="C176" s="28" t="s">
        <v>16</v>
      </c>
      <c r="D176" s="29"/>
      <c r="E176" s="30"/>
      <c r="F176" s="30"/>
      <c r="G176" s="30"/>
      <c r="H176" s="30"/>
      <c r="I176" s="30"/>
      <c r="J176" s="30">
        <v>143.6</v>
      </c>
      <c r="K176" s="30">
        <v>11520.31</v>
      </c>
      <c r="L176" s="30"/>
      <c r="M176" s="31"/>
      <c r="N176" s="30">
        <v>11663.91</v>
      </c>
      <c r="O176" s="3"/>
      <c r="P176" s="4"/>
      <c r="Q176" s="4"/>
      <c r="R176" s="5"/>
    </row>
    <row r="177" spans="1:18" s="44" customFormat="1" ht="12.75" thickBot="1" x14ac:dyDescent="0.25">
      <c r="A177" s="81"/>
      <c r="B177" s="68" t="s">
        <v>14</v>
      </c>
      <c r="C177" s="16" t="s">
        <v>16</v>
      </c>
      <c r="D177" s="41">
        <f t="shared" ref="D177:N177" si="16">D174+D176</f>
        <v>32816.160000000003</v>
      </c>
      <c r="E177" s="41">
        <f t="shared" si="16"/>
        <v>51187.600000000006</v>
      </c>
      <c r="F177" s="41">
        <f t="shared" si="16"/>
        <v>0</v>
      </c>
      <c r="G177" s="41">
        <f t="shared" si="16"/>
        <v>0</v>
      </c>
      <c r="H177" s="41">
        <f t="shared" si="16"/>
        <v>0</v>
      </c>
      <c r="I177" s="41">
        <f t="shared" si="16"/>
        <v>6591.28</v>
      </c>
      <c r="J177" s="41">
        <f t="shared" si="16"/>
        <v>109881.40000000001</v>
      </c>
      <c r="K177" s="41">
        <f t="shared" si="16"/>
        <v>2346796.7900000103</v>
      </c>
      <c r="L177" s="41">
        <f t="shared" si="16"/>
        <v>0</v>
      </c>
      <c r="M177" s="41">
        <f t="shared" si="16"/>
        <v>0</v>
      </c>
      <c r="N177" s="41">
        <f t="shared" si="16"/>
        <v>2547273.2300000102</v>
      </c>
      <c r="O177" s="3"/>
      <c r="P177" s="4"/>
      <c r="Q177" s="4"/>
      <c r="R177" s="5"/>
    </row>
    <row r="178" spans="1:18" ht="12.75" thickBot="1" x14ac:dyDescent="0.25">
      <c r="B178" s="55"/>
      <c r="C178" s="56"/>
    </row>
    <row r="179" spans="1:18" ht="12.75" thickBot="1" x14ac:dyDescent="0.25">
      <c r="A179" s="91" t="s">
        <v>46</v>
      </c>
      <c r="B179" s="16" t="s">
        <v>2</v>
      </c>
      <c r="C179" s="16" t="s">
        <v>3</v>
      </c>
      <c r="D179" s="71" t="s">
        <v>4</v>
      </c>
      <c r="E179" s="58" t="s">
        <v>5</v>
      </c>
      <c r="F179" s="58" t="s">
        <v>6</v>
      </c>
      <c r="G179" s="58" t="s">
        <v>7</v>
      </c>
      <c r="H179" s="58" t="s">
        <v>8</v>
      </c>
      <c r="I179" s="58" t="s">
        <v>9</v>
      </c>
      <c r="J179" s="58" t="s">
        <v>10</v>
      </c>
      <c r="K179" s="58" t="s">
        <v>11</v>
      </c>
      <c r="L179" s="58" t="s">
        <v>12</v>
      </c>
      <c r="M179" s="59" t="s">
        <v>13</v>
      </c>
      <c r="N179" s="59" t="s">
        <v>14</v>
      </c>
    </row>
    <row r="180" spans="1:18" ht="14.45" customHeight="1" x14ac:dyDescent="0.2">
      <c r="A180" s="92"/>
      <c r="B180" s="21" t="s">
        <v>47</v>
      </c>
      <c r="C180" s="22" t="s">
        <v>2</v>
      </c>
      <c r="D180" s="23"/>
      <c r="E180" s="60">
        <v>1995</v>
      </c>
      <c r="F180" s="24"/>
      <c r="G180" s="24"/>
      <c r="H180" s="24"/>
      <c r="I180" s="24"/>
      <c r="J180" s="24"/>
      <c r="K180" s="24"/>
      <c r="L180" s="24"/>
      <c r="M180" s="25"/>
      <c r="N180" s="26">
        <v>1995</v>
      </c>
      <c r="P180" s="93" t="s">
        <v>48</v>
      </c>
    </row>
    <row r="181" spans="1:18" ht="42" customHeight="1" thickBot="1" x14ac:dyDescent="0.25">
      <c r="A181" s="94"/>
      <c r="B181" s="27"/>
      <c r="C181" s="28" t="s">
        <v>16</v>
      </c>
      <c r="D181" s="29"/>
      <c r="E181" s="61">
        <v>10433.85</v>
      </c>
      <c r="F181" s="30"/>
      <c r="G181" s="30"/>
      <c r="H181" s="30"/>
      <c r="I181" s="30"/>
      <c r="J181" s="30"/>
      <c r="K181" s="30"/>
      <c r="L181" s="30"/>
      <c r="M181" s="31"/>
      <c r="N181" s="32">
        <v>10433.85</v>
      </c>
      <c r="P181" s="93"/>
    </row>
    <row r="182" spans="1:18" ht="25.5" customHeight="1" thickBot="1" x14ac:dyDescent="0.25">
      <c r="A182" s="95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P182" s="97"/>
    </row>
    <row r="183" spans="1:18" ht="13.9" customHeight="1" thickBot="1" x14ac:dyDescent="0.25">
      <c r="A183" s="91" t="s">
        <v>49</v>
      </c>
      <c r="B183" s="16" t="s">
        <v>2</v>
      </c>
      <c r="C183" s="16" t="s">
        <v>3</v>
      </c>
      <c r="D183" s="71" t="s">
        <v>4</v>
      </c>
      <c r="E183" s="58" t="s">
        <v>5</v>
      </c>
      <c r="F183" s="58" t="s">
        <v>6</v>
      </c>
      <c r="G183" s="58" t="s">
        <v>7</v>
      </c>
      <c r="H183" s="58" t="s">
        <v>8</v>
      </c>
      <c r="I183" s="58" t="s">
        <v>9</v>
      </c>
      <c r="J183" s="58" t="s">
        <v>10</v>
      </c>
      <c r="K183" s="58" t="s">
        <v>11</v>
      </c>
      <c r="L183" s="58" t="s">
        <v>12</v>
      </c>
      <c r="M183" s="59" t="s">
        <v>13</v>
      </c>
      <c r="N183" s="59" t="s">
        <v>14</v>
      </c>
      <c r="P183" s="97"/>
    </row>
    <row r="184" spans="1:18" ht="13.9" customHeight="1" x14ac:dyDescent="0.2">
      <c r="A184" s="92"/>
      <c r="B184" s="21" t="s">
        <v>50</v>
      </c>
      <c r="C184" s="22" t="s">
        <v>2</v>
      </c>
      <c r="D184" s="23"/>
      <c r="E184" s="98"/>
      <c r="F184" s="24"/>
      <c r="G184" s="24"/>
      <c r="H184" s="24"/>
      <c r="I184" s="24"/>
      <c r="J184" s="24">
        <v>2</v>
      </c>
      <c r="K184" s="24"/>
      <c r="L184" s="24"/>
      <c r="M184" s="25"/>
      <c r="N184" s="26">
        <v>2</v>
      </c>
      <c r="P184" s="97"/>
    </row>
    <row r="185" spans="1:18" ht="13.9" customHeight="1" thickBot="1" x14ac:dyDescent="0.25">
      <c r="A185" s="94"/>
      <c r="B185" s="27"/>
      <c r="C185" s="28" t="s">
        <v>16</v>
      </c>
      <c r="D185" s="29"/>
      <c r="E185" s="99"/>
      <c r="F185" s="30"/>
      <c r="G185" s="30"/>
      <c r="H185" s="30"/>
      <c r="I185" s="30"/>
      <c r="J185" s="30">
        <v>1558.92</v>
      </c>
      <c r="K185" s="30"/>
      <c r="L185" s="30"/>
      <c r="M185" s="31"/>
      <c r="N185" s="32">
        <v>1558.92</v>
      </c>
      <c r="P185" s="97"/>
    </row>
    <row r="186" spans="1:18" ht="12.75" thickBot="1" x14ac:dyDescent="0.25">
      <c r="B186" s="55"/>
      <c r="C186" s="56"/>
      <c r="P186" s="9"/>
      <c r="Q186" s="9"/>
      <c r="R186" s="1"/>
    </row>
    <row r="187" spans="1:18" ht="12.75" thickBot="1" x14ac:dyDescent="0.25">
      <c r="A187" s="100" t="s">
        <v>51</v>
      </c>
      <c r="B187" s="16" t="s">
        <v>2</v>
      </c>
      <c r="C187" s="101" t="s">
        <v>3</v>
      </c>
      <c r="D187" s="71" t="s">
        <v>4</v>
      </c>
      <c r="E187" s="58" t="s">
        <v>5</v>
      </c>
      <c r="F187" s="58" t="s">
        <v>6</v>
      </c>
      <c r="G187" s="58" t="s">
        <v>7</v>
      </c>
      <c r="H187" s="58" t="s">
        <v>8</v>
      </c>
      <c r="I187" s="58" t="s">
        <v>9</v>
      </c>
      <c r="J187" s="58" t="s">
        <v>10</v>
      </c>
      <c r="K187" s="58" t="s">
        <v>11</v>
      </c>
      <c r="L187" s="58" t="s">
        <v>12</v>
      </c>
      <c r="M187" s="59" t="s">
        <v>13</v>
      </c>
      <c r="N187" s="59" t="s">
        <v>14</v>
      </c>
      <c r="P187" s="9"/>
      <c r="Q187" s="9"/>
      <c r="R187" s="1"/>
    </row>
    <row r="188" spans="1:18" x14ac:dyDescent="0.2">
      <c r="A188" s="102"/>
      <c r="B188" s="21" t="s">
        <v>52</v>
      </c>
      <c r="C188" s="103" t="s">
        <v>2</v>
      </c>
      <c r="D188" s="23">
        <f t="shared" ref="D188:M189" si="17">D9</f>
        <v>0</v>
      </c>
      <c r="E188" s="24">
        <f t="shared" si="17"/>
        <v>0</v>
      </c>
      <c r="F188" s="24">
        <f t="shared" si="17"/>
        <v>0</v>
      </c>
      <c r="G188" s="24">
        <f t="shared" si="17"/>
        <v>9</v>
      </c>
      <c r="H188" s="24">
        <f t="shared" si="17"/>
        <v>0</v>
      </c>
      <c r="I188" s="24">
        <f t="shared" si="17"/>
        <v>0</v>
      </c>
      <c r="J188" s="24">
        <f t="shared" si="17"/>
        <v>20</v>
      </c>
      <c r="K188" s="24">
        <f t="shared" si="17"/>
        <v>0</v>
      </c>
      <c r="L188" s="24">
        <f t="shared" si="17"/>
        <v>4</v>
      </c>
      <c r="M188" s="25">
        <f t="shared" si="17"/>
        <v>0</v>
      </c>
      <c r="N188" s="26">
        <f>SUM(D188:M188)</f>
        <v>33</v>
      </c>
      <c r="P188" s="9"/>
      <c r="Q188" s="9"/>
      <c r="R188" s="1"/>
    </row>
    <row r="189" spans="1:18" ht="12.75" thickBot="1" x14ac:dyDescent="0.25">
      <c r="A189" s="102"/>
      <c r="B189" s="27"/>
      <c r="C189" s="104" t="s">
        <v>16</v>
      </c>
      <c r="D189" s="29">
        <f t="shared" si="17"/>
        <v>0</v>
      </c>
      <c r="E189" s="30">
        <f t="shared" si="17"/>
        <v>0</v>
      </c>
      <c r="F189" s="30">
        <f t="shared" si="17"/>
        <v>0</v>
      </c>
      <c r="G189" s="30">
        <f t="shared" si="17"/>
        <v>3836.7</v>
      </c>
      <c r="H189" s="30">
        <f t="shared" si="17"/>
        <v>0</v>
      </c>
      <c r="I189" s="30">
        <f t="shared" si="17"/>
        <v>0</v>
      </c>
      <c r="J189" s="30">
        <f t="shared" si="17"/>
        <v>8526</v>
      </c>
      <c r="K189" s="30">
        <f t="shared" si="17"/>
        <v>0</v>
      </c>
      <c r="L189" s="30">
        <f t="shared" si="17"/>
        <v>1705.2</v>
      </c>
      <c r="M189" s="31">
        <f t="shared" si="17"/>
        <v>0</v>
      </c>
      <c r="N189" s="32">
        <f t="shared" ref="N189:N215" si="18">SUM(D189:M189)</f>
        <v>14067.900000000001</v>
      </c>
      <c r="P189" s="9"/>
      <c r="Q189" s="9"/>
      <c r="R189" s="1"/>
    </row>
    <row r="190" spans="1:18" x14ac:dyDescent="0.2">
      <c r="A190" s="102"/>
      <c r="B190" s="105" t="s">
        <v>15</v>
      </c>
      <c r="C190" s="103" t="s">
        <v>2</v>
      </c>
      <c r="D190" s="23">
        <f t="shared" ref="D190:M191" si="19">D7+D26+D43+D64+D79+D86+D112+D127+D144+D159+D166+D173</f>
        <v>35631</v>
      </c>
      <c r="E190" s="24">
        <f t="shared" si="19"/>
        <v>143252</v>
      </c>
      <c r="F190" s="24">
        <f t="shared" si="19"/>
        <v>48241</v>
      </c>
      <c r="G190" s="24">
        <f t="shared" si="19"/>
        <v>24389</v>
      </c>
      <c r="H190" s="24">
        <f t="shared" si="19"/>
        <v>6</v>
      </c>
      <c r="I190" s="24">
        <f t="shared" si="19"/>
        <v>17641</v>
      </c>
      <c r="J190" s="24">
        <f t="shared" si="19"/>
        <v>19448</v>
      </c>
      <c r="K190" s="24">
        <f t="shared" si="19"/>
        <v>41951</v>
      </c>
      <c r="L190" s="24">
        <f t="shared" si="19"/>
        <v>7</v>
      </c>
      <c r="M190" s="25">
        <f t="shared" si="19"/>
        <v>5002</v>
      </c>
      <c r="N190" s="26">
        <f>SUM(D190:M190)</f>
        <v>335568</v>
      </c>
      <c r="P190" s="106"/>
      <c r="Q190" s="9"/>
      <c r="R190" s="107"/>
    </row>
    <row r="191" spans="1:18" ht="12.75" thickBot="1" x14ac:dyDescent="0.25">
      <c r="A191" s="102"/>
      <c r="B191" s="108"/>
      <c r="C191" s="104" t="s">
        <v>16</v>
      </c>
      <c r="D191" s="29">
        <f t="shared" si="19"/>
        <v>3160230.3899999959</v>
      </c>
      <c r="E191" s="30">
        <f t="shared" si="19"/>
        <v>11274844.440000221</v>
      </c>
      <c r="F191" s="30">
        <f t="shared" si="19"/>
        <v>4128801.0499999593</v>
      </c>
      <c r="G191" s="30">
        <f t="shared" si="19"/>
        <v>1359328.7899999944</v>
      </c>
      <c r="H191" s="30">
        <f t="shared" si="19"/>
        <v>504.9</v>
      </c>
      <c r="I191" s="30">
        <f t="shared" si="19"/>
        <v>1740886.5900000047</v>
      </c>
      <c r="J191" s="30">
        <f t="shared" si="19"/>
        <v>1524121.6699999978</v>
      </c>
      <c r="K191" s="30">
        <f t="shared" si="19"/>
        <v>2993262.5800000103</v>
      </c>
      <c r="L191" s="30">
        <f t="shared" si="19"/>
        <v>889.82999999999993</v>
      </c>
      <c r="M191" s="31">
        <f t="shared" si="19"/>
        <v>416080.25</v>
      </c>
      <c r="N191" s="32">
        <f>SUM(D191:M191)</f>
        <v>26598950.490000181</v>
      </c>
      <c r="P191" s="109"/>
      <c r="Q191" s="9"/>
      <c r="R191" s="107"/>
    </row>
    <row r="192" spans="1:18" s="9" customFormat="1" x14ac:dyDescent="0.2">
      <c r="A192" s="102"/>
      <c r="B192" s="64" t="s">
        <v>18</v>
      </c>
      <c r="C192" s="103" t="s">
        <v>2</v>
      </c>
      <c r="D192" s="23">
        <f t="shared" ref="D192:N193" si="20">D11+D28+D45+D66+D81+D88+D114+D129+D146+D161+D168+D175</f>
        <v>2717</v>
      </c>
      <c r="E192" s="23">
        <f t="shared" si="20"/>
        <v>6532</v>
      </c>
      <c r="F192" s="23">
        <f t="shared" si="20"/>
        <v>9524</v>
      </c>
      <c r="G192" s="23">
        <f t="shared" si="20"/>
        <v>3008</v>
      </c>
      <c r="H192" s="23">
        <f t="shared" si="20"/>
        <v>0</v>
      </c>
      <c r="I192" s="23">
        <f t="shared" si="20"/>
        <v>1174</v>
      </c>
      <c r="J192" s="23">
        <f t="shared" si="20"/>
        <v>1070</v>
      </c>
      <c r="K192" s="23">
        <f t="shared" si="20"/>
        <v>3545</v>
      </c>
      <c r="L192" s="23">
        <f t="shared" si="20"/>
        <v>0</v>
      </c>
      <c r="M192" s="23">
        <f t="shared" si="20"/>
        <v>0</v>
      </c>
      <c r="N192" s="23">
        <f t="shared" si="20"/>
        <v>27570</v>
      </c>
      <c r="P192" s="34"/>
      <c r="Q192" s="4"/>
      <c r="R192" s="5"/>
    </row>
    <row r="193" spans="1:18" s="9" customFormat="1" ht="12.75" thickBot="1" x14ac:dyDescent="0.25">
      <c r="A193" s="102"/>
      <c r="B193" s="65"/>
      <c r="C193" s="104" t="s">
        <v>16</v>
      </c>
      <c r="D193" s="29">
        <f t="shared" si="20"/>
        <v>9754.0299999999988</v>
      </c>
      <c r="E193" s="29">
        <f t="shared" si="20"/>
        <v>23449.88</v>
      </c>
      <c r="F193" s="29">
        <f t="shared" si="20"/>
        <v>34191.160000000003</v>
      </c>
      <c r="G193" s="29">
        <f t="shared" si="20"/>
        <v>10798.720000000001</v>
      </c>
      <c r="H193" s="29">
        <f t="shared" si="20"/>
        <v>0</v>
      </c>
      <c r="I193" s="29">
        <f t="shared" si="20"/>
        <v>4214.66</v>
      </c>
      <c r="J193" s="29">
        <f t="shared" si="20"/>
        <v>3841.2999999999997</v>
      </c>
      <c r="K193" s="29">
        <f t="shared" si="20"/>
        <v>12726.55</v>
      </c>
      <c r="L193" s="29">
        <f t="shared" si="20"/>
        <v>0</v>
      </c>
      <c r="M193" s="29">
        <f t="shared" si="20"/>
        <v>0</v>
      </c>
      <c r="N193" s="29">
        <f t="shared" si="20"/>
        <v>98976.3</v>
      </c>
      <c r="P193" s="34"/>
      <c r="Q193" s="4"/>
      <c r="R193" s="5"/>
    </row>
    <row r="194" spans="1:18" x14ac:dyDescent="0.2">
      <c r="A194" s="102"/>
      <c r="B194" s="105" t="s">
        <v>19</v>
      </c>
      <c r="C194" s="103" t="s">
        <v>2</v>
      </c>
      <c r="D194" s="23">
        <f t="shared" ref="D194:M195" si="21">D13+D30+D49+D68+D90+D101+D131+D148</f>
        <v>16246</v>
      </c>
      <c r="E194" s="24">
        <f t="shared" si="21"/>
        <v>1727</v>
      </c>
      <c r="F194" s="24">
        <f t="shared" si="21"/>
        <v>7491</v>
      </c>
      <c r="G194" s="24">
        <f t="shared" si="21"/>
        <v>1519</v>
      </c>
      <c r="H194" s="24">
        <f t="shared" si="21"/>
        <v>201</v>
      </c>
      <c r="I194" s="24">
        <f t="shared" si="21"/>
        <v>2829</v>
      </c>
      <c r="J194" s="24">
        <f t="shared" si="21"/>
        <v>5224</v>
      </c>
      <c r="K194" s="24">
        <f t="shared" si="21"/>
        <v>626</v>
      </c>
      <c r="L194" s="24">
        <f t="shared" si="21"/>
        <v>598</v>
      </c>
      <c r="M194" s="25">
        <f t="shared" si="21"/>
        <v>0</v>
      </c>
      <c r="N194" s="26">
        <f t="shared" ref="N194:N199" si="22">SUM(D194:M194)</f>
        <v>36461</v>
      </c>
      <c r="P194" s="34"/>
    </row>
    <row r="195" spans="1:18" ht="13.5" thickBot="1" x14ac:dyDescent="0.25">
      <c r="A195" s="102"/>
      <c r="B195" s="108"/>
      <c r="C195" s="104" t="s">
        <v>16</v>
      </c>
      <c r="D195" s="29">
        <f t="shared" si="21"/>
        <v>11133131.74999994</v>
      </c>
      <c r="E195" s="30">
        <f t="shared" si="21"/>
        <v>1587062.4499999997</v>
      </c>
      <c r="F195" s="30">
        <f t="shared" si="21"/>
        <v>3656894.4099999769</v>
      </c>
      <c r="G195" s="30">
        <f t="shared" si="21"/>
        <v>1093809.9499999997</v>
      </c>
      <c r="H195" s="30">
        <f t="shared" si="21"/>
        <v>310125.62999999995</v>
      </c>
      <c r="I195" s="30">
        <f t="shared" si="21"/>
        <v>1922945.4300000081</v>
      </c>
      <c r="J195" s="30">
        <f t="shared" si="21"/>
        <v>2698118.6299999966</v>
      </c>
      <c r="K195" s="30">
        <f t="shared" si="21"/>
        <v>264206.88000000024</v>
      </c>
      <c r="L195" s="30">
        <f t="shared" si="21"/>
        <v>662405.58000000217</v>
      </c>
      <c r="M195" s="31">
        <f t="shared" si="21"/>
        <v>0</v>
      </c>
      <c r="N195" s="32">
        <f t="shared" si="22"/>
        <v>23328700.709999919</v>
      </c>
      <c r="P195" s="34"/>
      <c r="Q195" s="110"/>
    </row>
    <row r="196" spans="1:18" ht="12.75" x14ac:dyDescent="0.2">
      <c r="A196" s="102"/>
      <c r="B196" s="21" t="s">
        <v>20</v>
      </c>
      <c r="C196" s="103" t="s">
        <v>2</v>
      </c>
      <c r="D196" s="23">
        <f t="shared" ref="D196:M197" si="23">D15+D32+D51+D70+D133</f>
        <v>183</v>
      </c>
      <c r="E196" s="23">
        <f t="shared" si="23"/>
        <v>1</v>
      </c>
      <c r="F196" s="23">
        <f t="shared" si="23"/>
        <v>97</v>
      </c>
      <c r="G196" s="23">
        <f t="shared" si="23"/>
        <v>0</v>
      </c>
      <c r="H196" s="23">
        <f t="shared" si="23"/>
        <v>4</v>
      </c>
      <c r="I196" s="23">
        <f t="shared" si="23"/>
        <v>154</v>
      </c>
      <c r="J196" s="23">
        <f t="shared" si="23"/>
        <v>42</v>
      </c>
      <c r="K196" s="23">
        <f t="shared" si="23"/>
        <v>1</v>
      </c>
      <c r="L196" s="23">
        <f t="shared" si="23"/>
        <v>0</v>
      </c>
      <c r="M196" s="23">
        <f t="shared" si="23"/>
        <v>0</v>
      </c>
      <c r="N196" s="26">
        <f t="shared" si="22"/>
        <v>482</v>
      </c>
      <c r="P196" s="34"/>
      <c r="Q196" s="111"/>
    </row>
    <row r="197" spans="1:18" ht="12.75" thickBot="1" x14ac:dyDescent="0.25">
      <c r="A197" s="102"/>
      <c r="B197" s="27"/>
      <c r="C197" s="104" t="s">
        <v>16</v>
      </c>
      <c r="D197" s="29">
        <f t="shared" si="23"/>
        <v>322359.96000000002</v>
      </c>
      <c r="E197" s="29">
        <f t="shared" si="23"/>
        <v>1583.27</v>
      </c>
      <c r="F197" s="29">
        <f t="shared" si="23"/>
        <v>135467.86000000004</v>
      </c>
      <c r="G197" s="29">
        <f t="shared" si="23"/>
        <v>0</v>
      </c>
      <c r="H197" s="29">
        <f t="shared" si="23"/>
        <v>6582.66</v>
      </c>
      <c r="I197" s="29">
        <f t="shared" si="23"/>
        <v>316380.49000000017</v>
      </c>
      <c r="J197" s="29">
        <f t="shared" si="23"/>
        <v>76431.89</v>
      </c>
      <c r="K197" s="29">
        <f t="shared" si="23"/>
        <v>1898.26</v>
      </c>
      <c r="L197" s="29">
        <f t="shared" si="23"/>
        <v>0</v>
      </c>
      <c r="M197" s="29">
        <f t="shared" si="23"/>
        <v>0</v>
      </c>
      <c r="N197" s="32">
        <f t="shared" si="22"/>
        <v>860704.39000000025</v>
      </c>
      <c r="P197" s="34"/>
    </row>
    <row r="198" spans="1:18" x14ac:dyDescent="0.2">
      <c r="A198" s="102"/>
      <c r="B198" s="105" t="s">
        <v>21</v>
      </c>
      <c r="C198" s="103" t="s">
        <v>2</v>
      </c>
      <c r="D198" s="23">
        <f>D17+D34+D53+D72+D92+D103+D116+D135+D150</f>
        <v>9006</v>
      </c>
      <c r="E198" s="23">
        <f t="shared" ref="E198:M198" si="24">E17+E34+E53+E72+E92+E103+E116+E135+E150</f>
        <v>1762</v>
      </c>
      <c r="F198" s="23">
        <f t="shared" si="24"/>
        <v>12489</v>
      </c>
      <c r="G198" s="23">
        <f t="shared" si="24"/>
        <v>4686</v>
      </c>
      <c r="H198" s="23">
        <f t="shared" si="24"/>
        <v>1510</v>
      </c>
      <c r="I198" s="23">
        <f t="shared" si="24"/>
        <v>6900</v>
      </c>
      <c r="J198" s="23">
        <f>J17+J34+J53+J72+J92+J103+J116+J135+J150+J184</f>
        <v>5874</v>
      </c>
      <c r="K198" s="23">
        <f t="shared" si="24"/>
        <v>2259</v>
      </c>
      <c r="L198" s="23">
        <f>L17+L34+L53+L72+L92+L103+L116+L135+L150</f>
        <v>1203</v>
      </c>
      <c r="M198" s="23">
        <f t="shared" si="24"/>
        <v>0</v>
      </c>
      <c r="N198" s="26">
        <f t="shared" si="22"/>
        <v>45689</v>
      </c>
      <c r="P198" s="34"/>
    </row>
    <row r="199" spans="1:18" ht="12.75" thickBot="1" x14ac:dyDescent="0.25">
      <c r="A199" s="102"/>
      <c r="B199" s="108"/>
      <c r="C199" s="104" t="s">
        <v>16</v>
      </c>
      <c r="D199" s="29">
        <f t="shared" ref="D199:M199" si="25">D18+D35+D54+D73+D93+D104+D117+D136+D151</f>
        <v>979680.76000000199</v>
      </c>
      <c r="E199" s="29">
        <f t="shared" si="25"/>
        <v>366910.31999999873</v>
      </c>
      <c r="F199" s="29">
        <f t="shared" si="25"/>
        <v>1180649.4600000139</v>
      </c>
      <c r="G199" s="29">
        <f t="shared" si="25"/>
        <v>460028.11000000406</v>
      </c>
      <c r="H199" s="29">
        <f t="shared" si="25"/>
        <v>155774.41999999987</v>
      </c>
      <c r="I199" s="29">
        <f t="shared" si="25"/>
        <v>627648.86000000371</v>
      </c>
      <c r="J199" s="29">
        <f>J18+J35+J54+J73+J93+J104+J117+J136+J151+J185</f>
        <v>715081.0899999995</v>
      </c>
      <c r="K199" s="29">
        <f t="shared" si="25"/>
        <v>257502.75999999992</v>
      </c>
      <c r="L199" s="29">
        <f t="shared" si="25"/>
        <v>110274.42</v>
      </c>
      <c r="M199" s="29">
        <f t="shared" si="25"/>
        <v>0</v>
      </c>
      <c r="N199" s="32">
        <f t="shared" si="22"/>
        <v>4853550.2000000216</v>
      </c>
      <c r="P199" s="34"/>
    </row>
    <row r="200" spans="1:18" x14ac:dyDescent="0.2">
      <c r="A200" s="102"/>
      <c r="B200" s="105" t="s">
        <v>30</v>
      </c>
      <c r="C200" s="103" t="s">
        <v>2</v>
      </c>
      <c r="D200" s="24">
        <f t="shared" ref="D200:M201" si="26">D55+D74+D94+D105+D118+D137+D152</f>
        <v>0</v>
      </c>
      <c r="E200" s="24">
        <f t="shared" si="26"/>
        <v>0</v>
      </c>
      <c r="F200" s="24">
        <f t="shared" si="26"/>
        <v>4541</v>
      </c>
      <c r="G200" s="24">
        <f t="shared" si="26"/>
        <v>0</v>
      </c>
      <c r="H200" s="24">
        <f t="shared" si="26"/>
        <v>0</v>
      </c>
      <c r="I200" s="24">
        <f t="shared" si="26"/>
        <v>0</v>
      </c>
      <c r="J200" s="24">
        <f t="shared" si="26"/>
        <v>0</v>
      </c>
      <c r="K200" s="24">
        <f t="shared" si="26"/>
        <v>0</v>
      </c>
      <c r="L200" s="24">
        <f t="shared" si="26"/>
        <v>0</v>
      </c>
      <c r="M200" s="24">
        <f t="shared" si="26"/>
        <v>0</v>
      </c>
      <c r="N200" s="26">
        <f>SUM(D200:M200)</f>
        <v>4541</v>
      </c>
      <c r="P200" s="109"/>
    </row>
    <row r="201" spans="1:18" ht="12.75" thickBot="1" x14ac:dyDescent="0.25">
      <c r="A201" s="102"/>
      <c r="B201" s="108"/>
      <c r="C201" s="104" t="s">
        <v>16</v>
      </c>
      <c r="D201" s="30">
        <f t="shared" si="26"/>
        <v>0</v>
      </c>
      <c r="E201" s="30">
        <f t="shared" si="26"/>
        <v>0</v>
      </c>
      <c r="F201" s="30">
        <f t="shared" si="26"/>
        <v>136230</v>
      </c>
      <c r="G201" s="30">
        <f t="shared" si="26"/>
        <v>0</v>
      </c>
      <c r="H201" s="30">
        <f t="shared" si="26"/>
        <v>0</v>
      </c>
      <c r="I201" s="30">
        <f t="shared" si="26"/>
        <v>0</v>
      </c>
      <c r="J201" s="30">
        <f>J56+J75+J95+J106+J119+J153</f>
        <v>0</v>
      </c>
      <c r="K201" s="30">
        <f>K56+K75+K95+K106+K119+K138+K153</f>
        <v>0</v>
      </c>
      <c r="L201" s="30">
        <f>L56+L75+L95+L106+L119+L138+L153</f>
        <v>0</v>
      </c>
      <c r="M201" s="30">
        <f>M56+M75+M95+M106+M119+M138+M153</f>
        <v>0</v>
      </c>
      <c r="N201" s="32">
        <f t="shared" si="18"/>
        <v>136230</v>
      </c>
      <c r="P201" s="34"/>
    </row>
    <row r="202" spans="1:18" x14ac:dyDescent="0.2">
      <c r="A202" s="102"/>
      <c r="B202" s="21" t="s">
        <v>53</v>
      </c>
      <c r="C202" s="112" t="s">
        <v>2</v>
      </c>
      <c r="D202" s="23">
        <f t="shared" ref="D202:M203" si="27">D57</f>
        <v>0</v>
      </c>
      <c r="E202" s="23">
        <f t="shared" si="27"/>
        <v>0</v>
      </c>
      <c r="F202" s="23">
        <f t="shared" si="27"/>
        <v>0</v>
      </c>
      <c r="G202" s="23">
        <f t="shared" si="27"/>
        <v>0</v>
      </c>
      <c r="H202" s="23">
        <f t="shared" si="27"/>
        <v>0</v>
      </c>
      <c r="I202" s="23">
        <f t="shared" si="27"/>
        <v>8065</v>
      </c>
      <c r="J202" s="23">
        <f t="shared" si="27"/>
        <v>0</v>
      </c>
      <c r="K202" s="23">
        <f t="shared" si="27"/>
        <v>0</v>
      </c>
      <c r="L202" s="23">
        <f t="shared" si="27"/>
        <v>0</v>
      </c>
      <c r="M202" s="23">
        <f t="shared" si="27"/>
        <v>0</v>
      </c>
      <c r="N202" s="26">
        <f>SUM(D202:M202)</f>
        <v>8065</v>
      </c>
      <c r="P202" s="34"/>
    </row>
    <row r="203" spans="1:18" ht="12.75" thickBot="1" x14ac:dyDescent="0.25">
      <c r="A203" s="102"/>
      <c r="B203" s="27"/>
      <c r="C203" s="104" t="s">
        <v>16</v>
      </c>
      <c r="D203" s="113">
        <f t="shared" si="27"/>
        <v>0</v>
      </c>
      <c r="E203" s="113">
        <f t="shared" si="27"/>
        <v>0</v>
      </c>
      <c r="F203" s="113">
        <f t="shared" si="27"/>
        <v>0</v>
      </c>
      <c r="G203" s="113">
        <f t="shared" si="27"/>
        <v>0</v>
      </c>
      <c r="H203" s="113">
        <f t="shared" si="27"/>
        <v>0</v>
      </c>
      <c r="I203" s="113">
        <f t="shared" si="27"/>
        <v>36292.5</v>
      </c>
      <c r="J203" s="113">
        <f t="shared" si="27"/>
        <v>0</v>
      </c>
      <c r="K203" s="113">
        <f t="shared" si="27"/>
        <v>0</v>
      </c>
      <c r="L203" s="113">
        <f t="shared" si="27"/>
        <v>0</v>
      </c>
      <c r="M203" s="113">
        <f t="shared" si="27"/>
        <v>0</v>
      </c>
      <c r="N203" s="114">
        <f t="shared" si="18"/>
        <v>36292.5</v>
      </c>
      <c r="P203" s="34"/>
    </row>
    <row r="204" spans="1:18" x14ac:dyDescent="0.2">
      <c r="A204" s="102"/>
      <c r="B204" s="21" t="s">
        <v>54</v>
      </c>
      <c r="C204" s="103" t="s">
        <v>2</v>
      </c>
      <c r="D204" s="23">
        <f t="shared" ref="D204:M205" si="28">D180</f>
        <v>0</v>
      </c>
      <c r="E204" s="23">
        <f t="shared" si="28"/>
        <v>1995</v>
      </c>
      <c r="F204" s="23">
        <f t="shared" si="28"/>
        <v>0</v>
      </c>
      <c r="G204" s="23">
        <f t="shared" si="28"/>
        <v>0</v>
      </c>
      <c r="H204" s="23">
        <f t="shared" si="28"/>
        <v>0</v>
      </c>
      <c r="I204" s="23">
        <f t="shared" si="28"/>
        <v>0</v>
      </c>
      <c r="J204" s="23">
        <f t="shared" si="28"/>
        <v>0</v>
      </c>
      <c r="K204" s="23">
        <f t="shared" si="28"/>
        <v>0</v>
      </c>
      <c r="L204" s="23">
        <f t="shared" si="28"/>
        <v>0</v>
      </c>
      <c r="M204" s="23">
        <f t="shared" si="28"/>
        <v>0</v>
      </c>
      <c r="N204" s="26">
        <f>SUM(D204:M204)</f>
        <v>1995</v>
      </c>
    </row>
    <row r="205" spans="1:18" ht="12.75" thickBot="1" x14ac:dyDescent="0.25">
      <c r="A205" s="102"/>
      <c r="B205" s="27"/>
      <c r="C205" s="104" t="s">
        <v>16</v>
      </c>
      <c r="D205" s="29">
        <f t="shared" si="28"/>
        <v>0</v>
      </c>
      <c r="E205" s="29">
        <f t="shared" si="28"/>
        <v>10433.85</v>
      </c>
      <c r="F205" s="29">
        <f t="shared" si="28"/>
        <v>0</v>
      </c>
      <c r="G205" s="29">
        <f t="shared" si="28"/>
        <v>0</v>
      </c>
      <c r="H205" s="29">
        <f t="shared" si="28"/>
        <v>0</v>
      </c>
      <c r="I205" s="29">
        <f t="shared" si="28"/>
        <v>0</v>
      </c>
      <c r="J205" s="29">
        <f t="shared" si="28"/>
        <v>0</v>
      </c>
      <c r="K205" s="29">
        <f t="shared" si="28"/>
        <v>0</v>
      </c>
      <c r="L205" s="29">
        <f t="shared" si="28"/>
        <v>0</v>
      </c>
      <c r="M205" s="29">
        <f t="shared" si="28"/>
        <v>0</v>
      </c>
      <c r="N205" s="29">
        <f>SUM(D205:M205)</f>
        <v>10433.85</v>
      </c>
    </row>
    <row r="206" spans="1:18" x14ac:dyDescent="0.2">
      <c r="A206" s="102"/>
      <c r="B206" s="105" t="s">
        <v>55</v>
      </c>
      <c r="C206" s="103" t="s">
        <v>2</v>
      </c>
      <c r="D206" s="23">
        <f t="shared" ref="D206:M207" si="29">D47</f>
        <v>0</v>
      </c>
      <c r="E206" s="24">
        <f t="shared" si="29"/>
        <v>0</v>
      </c>
      <c r="F206" s="24">
        <f t="shared" si="29"/>
        <v>0</v>
      </c>
      <c r="G206" s="24">
        <f t="shared" si="29"/>
        <v>0</v>
      </c>
      <c r="H206" s="24">
        <f t="shared" si="29"/>
        <v>0</v>
      </c>
      <c r="I206" s="24">
        <f t="shared" si="29"/>
        <v>41634</v>
      </c>
      <c r="J206" s="24">
        <f t="shared" si="29"/>
        <v>0</v>
      </c>
      <c r="K206" s="24">
        <f t="shared" si="29"/>
        <v>0</v>
      </c>
      <c r="L206" s="24">
        <f t="shared" si="29"/>
        <v>0</v>
      </c>
      <c r="M206" s="25">
        <f t="shared" si="29"/>
        <v>0</v>
      </c>
      <c r="N206" s="26">
        <f>SUM(D206:M206)</f>
        <v>41634</v>
      </c>
      <c r="P206" s="72"/>
      <c r="Q206" s="72"/>
      <c r="R206" s="73"/>
    </row>
    <row r="207" spans="1:18" ht="12.75" thickBot="1" x14ac:dyDescent="0.25">
      <c r="A207" s="102"/>
      <c r="B207" s="108"/>
      <c r="C207" s="104" t="s">
        <v>16</v>
      </c>
      <c r="D207" s="29">
        <f t="shared" si="29"/>
        <v>0</v>
      </c>
      <c r="E207" s="30">
        <f t="shared" si="29"/>
        <v>0</v>
      </c>
      <c r="F207" s="30">
        <f t="shared" si="29"/>
        <v>0</v>
      </c>
      <c r="G207" s="30">
        <f t="shared" si="29"/>
        <v>0</v>
      </c>
      <c r="H207" s="30">
        <f t="shared" si="29"/>
        <v>0</v>
      </c>
      <c r="I207" s="30">
        <f t="shared" si="29"/>
        <v>1794000</v>
      </c>
      <c r="J207" s="30">
        <f t="shared" si="29"/>
        <v>0</v>
      </c>
      <c r="K207" s="30">
        <f t="shared" si="29"/>
        <v>0</v>
      </c>
      <c r="L207" s="30">
        <f t="shared" si="29"/>
        <v>0</v>
      </c>
      <c r="M207" s="31">
        <f t="shared" si="29"/>
        <v>0</v>
      </c>
      <c r="N207" s="32">
        <f t="shared" si="18"/>
        <v>1794000</v>
      </c>
      <c r="P207" s="72"/>
      <c r="Q207" s="72"/>
      <c r="R207" s="73"/>
    </row>
    <row r="208" spans="1:18" x14ac:dyDescent="0.2">
      <c r="A208" s="102"/>
      <c r="B208" s="21" t="s">
        <v>56</v>
      </c>
      <c r="C208" s="103" t="s">
        <v>2</v>
      </c>
      <c r="D208" s="115">
        <f t="shared" ref="D208:M209" si="30">D36+D59</f>
        <v>6792</v>
      </c>
      <c r="E208" s="24">
        <f t="shared" si="30"/>
        <v>0</v>
      </c>
      <c r="F208" s="24">
        <f t="shared" si="30"/>
        <v>0</v>
      </c>
      <c r="G208" s="24">
        <f t="shared" si="30"/>
        <v>0</v>
      </c>
      <c r="H208" s="24">
        <f t="shared" si="30"/>
        <v>0</v>
      </c>
      <c r="I208" s="116">
        <f t="shared" si="30"/>
        <v>19467</v>
      </c>
      <c r="J208" s="24">
        <f t="shared" si="30"/>
        <v>0</v>
      </c>
      <c r="K208" s="24">
        <f t="shared" si="30"/>
        <v>0</v>
      </c>
      <c r="L208" s="24">
        <f t="shared" si="30"/>
        <v>37</v>
      </c>
      <c r="M208" s="25">
        <f t="shared" si="30"/>
        <v>0</v>
      </c>
      <c r="N208" s="26">
        <f>SUM(D208:M208)</f>
        <v>26296</v>
      </c>
    </row>
    <row r="209" spans="1:18" ht="12.75" thickBot="1" x14ac:dyDescent="0.25">
      <c r="A209" s="102"/>
      <c r="B209" s="27"/>
      <c r="C209" s="104" t="s">
        <v>16</v>
      </c>
      <c r="D209" s="29">
        <f t="shared" si="30"/>
        <v>48867.839999997399</v>
      </c>
      <c r="E209" s="30">
        <f t="shared" si="30"/>
        <v>0</v>
      </c>
      <c r="F209" s="30">
        <f t="shared" si="30"/>
        <v>0</v>
      </c>
      <c r="G209" s="30">
        <f t="shared" si="30"/>
        <v>0</v>
      </c>
      <c r="H209" s="30">
        <f t="shared" si="30"/>
        <v>0</v>
      </c>
      <c r="I209" s="30">
        <f t="shared" si="30"/>
        <v>137617.92000000246</v>
      </c>
      <c r="J209" s="30">
        <f t="shared" si="30"/>
        <v>0</v>
      </c>
      <c r="K209" s="30">
        <f t="shared" si="30"/>
        <v>0</v>
      </c>
      <c r="L209" s="30">
        <f t="shared" si="30"/>
        <v>267.8399999999998</v>
      </c>
      <c r="M209" s="31">
        <f t="shared" si="30"/>
        <v>0</v>
      </c>
      <c r="N209" s="32">
        <f t="shared" si="18"/>
        <v>186753.59999999986</v>
      </c>
    </row>
    <row r="210" spans="1:18" x14ac:dyDescent="0.2">
      <c r="A210" s="102"/>
      <c r="B210" s="105" t="s">
        <v>22</v>
      </c>
      <c r="C210" s="103" t="s">
        <v>2</v>
      </c>
      <c r="D210" s="23">
        <f t="shared" ref="D210:M211" si="31">D19</f>
        <v>0</v>
      </c>
      <c r="E210" s="24">
        <f t="shared" si="31"/>
        <v>0</v>
      </c>
      <c r="F210" s="24">
        <f t="shared" si="31"/>
        <v>0</v>
      </c>
      <c r="G210" s="24">
        <f t="shared" si="31"/>
        <v>0</v>
      </c>
      <c r="H210" s="24">
        <f t="shared" si="31"/>
        <v>0</v>
      </c>
      <c r="I210" s="24">
        <f t="shared" si="31"/>
        <v>0</v>
      </c>
      <c r="J210" s="24">
        <f t="shared" si="31"/>
        <v>0</v>
      </c>
      <c r="K210" s="24">
        <f t="shared" si="31"/>
        <v>0</v>
      </c>
      <c r="L210" s="24">
        <f t="shared" si="31"/>
        <v>0</v>
      </c>
      <c r="M210" s="25">
        <f t="shared" si="31"/>
        <v>0</v>
      </c>
      <c r="N210" s="26">
        <f>SUM(D210:M210)</f>
        <v>0</v>
      </c>
    </row>
    <row r="211" spans="1:18" ht="12.75" thickBot="1" x14ac:dyDescent="0.25">
      <c r="A211" s="102"/>
      <c r="B211" s="108"/>
      <c r="C211" s="104" t="s">
        <v>16</v>
      </c>
      <c r="D211" s="29">
        <f t="shared" si="31"/>
        <v>0</v>
      </c>
      <c r="E211" s="30">
        <f t="shared" si="31"/>
        <v>0</v>
      </c>
      <c r="F211" s="30">
        <f t="shared" si="31"/>
        <v>8328</v>
      </c>
      <c r="G211" s="30">
        <f t="shared" si="31"/>
        <v>0</v>
      </c>
      <c r="H211" s="30">
        <f t="shared" si="31"/>
        <v>0</v>
      </c>
      <c r="I211" s="30">
        <f t="shared" si="31"/>
        <v>9502</v>
      </c>
      <c r="J211" s="30">
        <f t="shared" si="31"/>
        <v>0</v>
      </c>
      <c r="K211" s="30">
        <f t="shared" si="31"/>
        <v>1998</v>
      </c>
      <c r="L211" s="30">
        <f t="shared" si="31"/>
        <v>0</v>
      </c>
      <c r="M211" s="31">
        <f t="shared" si="31"/>
        <v>0</v>
      </c>
      <c r="N211" s="32">
        <f t="shared" si="18"/>
        <v>19828</v>
      </c>
    </row>
    <row r="212" spans="1:18" x14ac:dyDescent="0.2">
      <c r="A212" s="102"/>
      <c r="B212" s="21" t="s">
        <v>39</v>
      </c>
      <c r="C212" s="103" t="s">
        <v>2</v>
      </c>
      <c r="D212" s="23">
        <f t="shared" ref="D212:M215" si="32">D120</f>
        <v>611</v>
      </c>
      <c r="E212" s="24">
        <f t="shared" si="32"/>
        <v>943</v>
      </c>
      <c r="F212" s="24">
        <f t="shared" si="32"/>
        <v>390</v>
      </c>
      <c r="G212" s="24">
        <f t="shared" si="32"/>
        <v>562</v>
      </c>
      <c r="H212" s="24">
        <f t="shared" si="32"/>
        <v>10</v>
      </c>
      <c r="I212" s="24">
        <f t="shared" si="32"/>
        <v>180</v>
      </c>
      <c r="J212" s="24">
        <f t="shared" si="32"/>
        <v>340</v>
      </c>
      <c r="K212" s="24">
        <f t="shared" si="32"/>
        <v>20</v>
      </c>
      <c r="L212" s="24">
        <f t="shared" si="32"/>
        <v>180</v>
      </c>
      <c r="M212" s="25">
        <f t="shared" si="32"/>
        <v>0</v>
      </c>
      <c r="N212" s="26">
        <f>SUM(D212:M212)</f>
        <v>3236</v>
      </c>
    </row>
    <row r="213" spans="1:18" ht="12.75" thickBot="1" x14ac:dyDescent="0.25">
      <c r="A213" s="102"/>
      <c r="B213" s="27"/>
      <c r="C213" s="104" t="s">
        <v>16</v>
      </c>
      <c r="D213" s="29">
        <f t="shared" si="32"/>
        <v>18941</v>
      </c>
      <c r="E213" s="30">
        <f t="shared" si="32"/>
        <v>29233</v>
      </c>
      <c r="F213" s="30">
        <f t="shared" si="32"/>
        <v>12090</v>
      </c>
      <c r="G213" s="30">
        <f t="shared" si="32"/>
        <v>17422</v>
      </c>
      <c r="H213" s="30">
        <f t="shared" si="32"/>
        <v>310</v>
      </c>
      <c r="I213" s="30">
        <f t="shared" si="32"/>
        <v>5580</v>
      </c>
      <c r="J213" s="30">
        <f t="shared" si="32"/>
        <v>10540</v>
      </c>
      <c r="K213" s="30">
        <f t="shared" si="32"/>
        <v>620</v>
      </c>
      <c r="L213" s="30">
        <f t="shared" si="32"/>
        <v>5580</v>
      </c>
      <c r="M213" s="31">
        <f t="shared" si="32"/>
        <v>0</v>
      </c>
      <c r="N213" s="32">
        <f t="shared" si="18"/>
        <v>100316</v>
      </c>
    </row>
    <row r="214" spans="1:18" x14ac:dyDescent="0.2">
      <c r="A214" s="102"/>
      <c r="B214" s="21" t="s">
        <v>40</v>
      </c>
      <c r="C214" s="103" t="s">
        <v>2</v>
      </c>
      <c r="D214" s="23">
        <f t="shared" si="32"/>
        <v>0</v>
      </c>
      <c r="E214" s="24">
        <f t="shared" si="32"/>
        <v>0</v>
      </c>
      <c r="F214" s="24">
        <f t="shared" si="32"/>
        <v>0</v>
      </c>
      <c r="G214" s="24">
        <f t="shared" si="32"/>
        <v>0</v>
      </c>
      <c r="H214" s="24">
        <f t="shared" si="32"/>
        <v>0</v>
      </c>
      <c r="I214" s="24">
        <f t="shared" si="32"/>
        <v>0</v>
      </c>
      <c r="J214" s="24">
        <f t="shared" si="32"/>
        <v>0</v>
      </c>
      <c r="K214" s="24">
        <f t="shared" si="32"/>
        <v>0</v>
      </c>
      <c r="L214" s="24">
        <f t="shared" si="32"/>
        <v>0</v>
      </c>
      <c r="M214" s="25">
        <f t="shared" si="32"/>
        <v>0</v>
      </c>
      <c r="N214" s="26">
        <f>SUM(D214:M214)</f>
        <v>0</v>
      </c>
    </row>
    <row r="215" spans="1:18" ht="12.75" thickBot="1" x14ac:dyDescent="0.25">
      <c r="A215" s="102"/>
      <c r="B215" s="27"/>
      <c r="C215" s="104" t="s">
        <v>16</v>
      </c>
      <c r="D215" s="29">
        <f t="shared" si="32"/>
        <v>0</v>
      </c>
      <c r="E215" s="30">
        <f t="shared" si="32"/>
        <v>0</v>
      </c>
      <c r="F215" s="30">
        <f t="shared" si="32"/>
        <v>0</v>
      </c>
      <c r="G215" s="30">
        <f t="shared" si="32"/>
        <v>0</v>
      </c>
      <c r="H215" s="30">
        <f t="shared" si="32"/>
        <v>0</v>
      </c>
      <c r="I215" s="30">
        <f t="shared" si="32"/>
        <v>0</v>
      </c>
      <c r="J215" s="30">
        <f t="shared" si="32"/>
        <v>0</v>
      </c>
      <c r="K215" s="30">
        <f t="shared" si="32"/>
        <v>0</v>
      </c>
      <c r="L215" s="30">
        <f t="shared" si="32"/>
        <v>0</v>
      </c>
      <c r="M215" s="31">
        <f t="shared" si="32"/>
        <v>0</v>
      </c>
      <c r="N215" s="32">
        <f t="shared" si="18"/>
        <v>0</v>
      </c>
    </row>
    <row r="216" spans="1:18" x14ac:dyDescent="0.2">
      <c r="A216" s="102"/>
      <c r="B216" s="21" t="s">
        <v>24</v>
      </c>
      <c r="C216" s="103" t="s">
        <v>2</v>
      </c>
      <c r="D216" s="23">
        <f t="shared" ref="D216:M217" si="33">D21</f>
        <v>97</v>
      </c>
      <c r="E216" s="24">
        <f t="shared" si="33"/>
        <v>0</v>
      </c>
      <c r="F216" s="24">
        <f t="shared" si="33"/>
        <v>0</v>
      </c>
      <c r="G216" s="24">
        <f t="shared" si="33"/>
        <v>0</v>
      </c>
      <c r="H216" s="24">
        <f t="shared" si="33"/>
        <v>0</v>
      </c>
      <c r="I216" s="24">
        <f t="shared" si="33"/>
        <v>0</v>
      </c>
      <c r="J216" s="24">
        <f t="shared" si="33"/>
        <v>0</v>
      </c>
      <c r="K216" s="24">
        <f t="shared" si="33"/>
        <v>0</v>
      </c>
      <c r="L216" s="24">
        <f t="shared" si="33"/>
        <v>0</v>
      </c>
      <c r="M216" s="25">
        <f t="shared" si="33"/>
        <v>0</v>
      </c>
      <c r="N216" s="26">
        <f>SUM(D216:M216)</f>
        <v>97</v>
      </c>
    </row>
    <row r="217" spans="1:18" ht="12.75" thickBot="1" x14ac:dyDescent="0.25">
      <c r="A217" s="102"/>
      <c r="B217" s="27"/>
      <c r="C217" s="104" t="s">
        <v>16</v>
      </c>
      <c r="D217" s="29">
        <f t="shared" si="33"/>
        <v>6208</v>
      </c>
      <c r="E217" s="30">
        <f t="shared" si="33"/>
        <v>0</v>
      </c>
      <c r="F217" s="30">
        <f t="shared" si="33"/>
        <v>0</v>
      </c>
      <c r="G217" s="30">
        <f t="shared" si="33"/>
        <v>0</v>
      </c>
      <c r="H217" s="30">
        <f t="shared" si="33"/>
        <v>0</v>
      </c>
      <c r="I217" s="30">
        <f t="shared" si="33"/>
        <v>0</v>
      </c>
      <c r="J217" s="30">
        <f t="shared" si="33"/>
        <v>0</v>
      </c>
      <c r="K217" s="30">
        <f t="shared" si="33"/>
        <v>0</v>
      </c>
      <c r="L217" s="30">
        <f t="shared" si="33"/>
        <v>0</v>
      </c>
      <c r="M217" s="31">
        <f t="shared" si="33"/>
        <v>0</v>
      </c>
      <c r="N217" s="32">
        <f>SUM(D217:M217)</f>
        <v>6208</v>
      </c>
    </row>
    <row r="218" spans="1:18" s="44" customFormat="1" ht="12.75" thickBot="1" x14ac:dyDescent="0.25">
      <c r="A218" s="117"/>
      <c r="B218" s="68" t="s">
        <v>14</v>
      </c>
      <c r="C218" s="16" t="s">
        <v>16</v>
      </c>
      <c r="D218" s="69">
        <f>D189+D191+D193+D195+D197+D199+D201+D203+D205+D207+D209+D211+D213+D215+D217</f>
        <v>15679173.729999937</v>
      </c>
      <c r="E218" s="69">
        <f t="shared" ref="E218:M218" si="34">E189+E191+E193+E195+E197+E199+E201+E203+E205+E207+E209+E211+E213+E215+E217</f>
        <v>13293517.210000219</v>
      </c>
      <c r="F218" s="69">
        <f t="shared" si="34"/>
        <v>9292651.9399999492</v>
      </c>
      <c r="G218" s="69">
        <f t="shared" si="34"/>
        <v>2945224.2699999982</v>
      </c>
      <c r="H218" s="69">
        <f t="shared" si="34"/>
        <v>473297.60999999981</v>
      </c>
      <c r="I218" s="69">
        <f t="shared" si="34"/>
        <v>6595068.4500000197</v>
      </c>
      <c r="J218" s="69">
        <f t="shared" si="34"/>
        <v>5036660.5799999936</v>
      </c>
      <c r="K218" s="69">
        <f t="shared" si="34"/>
        <v>3532215.03000001</v>
      </c>
      <c r="L218" s="69">
        <f t="shared" si="34"/>
        <v>781122.87000000221</v>
      </c>
      <c r="M218" s="69">
        <f t="shared" si="34"/>
        <v>416080.25</v>
      </c>
      <c r="N218" s="69">
        <f>N189+N191+N193+N195+N197+N199+N201+N203+N205+N207+N209+N211+N213+N215+N217</f>
        <v>58045011.940000117</v>
      </c>
      <c r="O218" s="3"/>
      <c r="P218" s="4"/>
      <c r="Q218" s="4"/>
      <c r="R218" s="5"/>
    </row>
    <row r="220" spans="1:18" x14ac:dyDescent="0.2">
      <c r="O220" s="42"/>
    </row>
    <row r="221" spans="1:18" x14ac:dyDescent="0.2"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8" x14ac:dyDescent="0.2">
      <c r="C222" s="118"/>
      <c r="D222" s="118"/>
      <c r="E222" s="118"/>
      <c r="F222" s="118"/>
      <c r="G222" s="118"/>
      <c r="H222" s="118"/>
      <c r="I222" s="118"/>
      <c r="J222" s="118"/>
      <c r="K222" s="118"/>
      <c r="L222" s="2"/>
      <c r="M222" s="2"/>
      <c r="N222" s="2"/>
      <c r="O222" s="2"/>
    </row>
    <row r="223" spans="1:18" x14ac:dyDescent="0.2">
      <c r="C223" s="118"/>
      <c r="D223" s="118"/>
      <c r="E223" s="118"/>
      <c r="F223" s="118"/>
      <c r="G223" s="118"/>
      <c r="H223" s="118"/>
      <c r="I223" s="118"/>
      <c r="J223" s="118"/>
      <c r="K223" s="118"/>
      <c r="L223" s="11"/>
      <c r="M223" s="2"/>
      <c r="N223" s="2"/>
      <c r="O223" s="2"/>
    </row>
    <row r="224" spans="1:18" ht="12.75" x14ac:dyDescent="0.2">
      <c r="B224" s="119"/>
      <c r="C224" s="118"/>
      <c r="D224" s="118"/>
      <c r="E224" s="118"/>
      <c r="F224" s="118"/>
      <c r="G224" s="118"/>
      <c r="H224" s="118"/>
      <c r="I224" s="118"/>
      <c r="J224" s="118"/>
      <c r="K224" s="118"/>
      <c r="L224" s="44"/>
    </row>
    <row r="225" spans="2:18" ht="15" x14ac:dyDescent="0.25">
      <c r="C225" s="120"/>
      <c r="D225" s="118"/>
      <c r="E225" s="118"/>
      <c r="F225" s="118"/>
      <c r="G225" s="118"/>
      <c r="H225" s="118"/>
      <c r="I225" s="118"/>
      <c r="J225" s="118"/>
      <c r="K225" s="118"/>
      <c r="L225" s="118"/>
      <c r="M225" s="2"/>
      <c r="N225" s="2"/>
    </row>
    <row r="226" spans="2:18" x14ac:dyDescent="0.2">
      <c r="C226" s="121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2"/>
    </row>
    <row r="227" spans="2:18" x14ac:dyDescent="0.2">
      <c r="C227" s="1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2"/>
    </row>
    <row r="228" spans="2:18" ht="15" x14ac:dyDescent="0.25">
      <c r="B228" s="120"/>
      <c r="C228" s="120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2"/>
    </row>
    <row r="229" spans="2:18" x14ac:dyDescent="0.2">
      <c r="B229" s="44"/>
      <c r="C229" s="11"/>
      <c r="D229" s="44"/>
      <c r="E229" s="118"/>
      <c r="F229" s="44"/>
      <c r="G229" s="118"/>
      <c r="H229" s="44"/>
      <c r="I229" s="44"/>
      <c r="J229" s="44"/>
    </row>
    <row r="230" spans="2:18" x14ac:dyDescent="0.2">
      <c r="B230" s="122"/>
      <c r="C230" s="122"/>
      <c r="D230" s="122"/>
      <c r="E230" s="118"/>
      <c r="F230" s="122"/>
      <c r="G230" s="118"/>
      <c r="H230" s="122"/>
      <c r="I230" s="122"/>
      <c r="J230" s="122"/>
      <c r="K230" s="122"/>
      <c r="O230" s="1"/>
      <c r="P230" s="1"/>
      <c r="Q230" s="1"/>
      <c r="R230" s="1"/>
    </row>
    <row r="231" spans="2:18" x14ac:dyDescent="0.2">
      <c r="B231" s="118"/>
      <c r="C231" s="118"/>
      <c r="D231" s="118"/>
      <c r="F231" s="118"/>
      <c r="G231" s="118"/>
      <c r="H231" s="118"/>
      <c r="I231" s="118"/>
      <c r="J231" s="118"/>
      <c r="K231" s="118"/>
      <c r="O231" s="1"/>
      <c r="P231" s="1"/>
      <c r="Q231" s="1"/>
      <c r="R231" s="1"/>
    </row>
  </sheetData>
  <mergeCells count="103">
    <mergeCell ref="B214:B215"/>
    <mergeCell ref="B216:B217"/>
    <mergeCell ref="B202:B203"/>
    <mergeCell ref="B204:B205"/>
    <mergeCell ref="B206:B207"/>
    <mergeCell ref="B208:B209"/>
    <mergeCell ref="B210:B211"/>
    <mergeCell ref="B212:B213"/>
    <mergeCell ref="A183:A185"/>
    <mergeCell ref="B184:B185"/>
    <mergeCell ref="A187:A218"/>
    <mergeCell ref="B188:B189"/>
    <mergeCell ref="B190:B191"/>
    <mergeCell ref="B192:B193"/>
    <mergeCell ref="B194:B195"/>
    <mergeCell ref="B196:B197"/>
    <mergeCell ref="B198:B199"/>
    <mergeCell ref="B200:B201"/>
    <mergeCell ref="A172:A177"/>
    <mergeCell ref="B173:B174"/>
    <mergeCell ref="B175:B176"/>
    <mergeCell ref="A179:A181"/>
    <mergeCell ref="B180:B181"/>
    <mergeCell ref="P180:P181"/>
    <mergeCell ref="A158:A163"/>
    <mergeCell ref="B159:B160"/>
    <mergeCell ref="B161:B162"/>
    <mergeCell ref="A165:A170"/>
    <mergeCell ref="B166:B167"/>
    <mergeCell ref="B168:B169"/>
    <mergeCell ref="A143:A156"/>
    <mergeCell ref="B144:B145"/>
    <mergeCell ref="B146:B147"/>
    <mergeCell ref="B148:B149"/>
    <mergeCell ref="B150:B151"/>
    <mergeCell ref="B152:B153"/>
    <mergeCell ref="B154:B155"/>
    <mergeCell ref="A126:A141"/>
    <mergeCell ref="B127:B128"/>
    <mergeCell ref="B129:B130"/>
    <mergeCell ref="B131:B132"/>
    <mergeCell ref="B133:B134"/>
    <mergeCell ref="B135:B136"/>
    <mergeCell ref="B137:B138"/>
    <mergeCell ref="B139:B140"/>
    <mergeCell ref="A111:A124"/>
    <mergeCell ref="B112:B113"/>
    <mergeCell ref="B114:B115"/>
    <mergeCell ref="B116:B117"/>
    <mergeCell ref="B118:B119"/>
    <mergeCell ref="B120:B121"/>
    <mergeCell ref="B122:B123"/>
    <mergeCell ref="B96:B97"/>
    <mergeCell ref="A100:A109"/>
    <mergeCell ref="B101:B102"/>
    <mergeCell ref="B103:B104"/>
    <mergeCell ref="B105:B106"/>
    <mergeCell ref="B107:B108"/>
    <mergeCell ref="B74:B75"/>
    <mergeCell ref="A78:A83"/>
    <mergeCell ref="B79:B80"/>
    <mergeCell ref="B81:B82"/>
    <mergeCell ref="A85:A98"/>
    <mergeCell ref="B86:B87"/>
    <mergeCell ref="B88:B89"/>
    <mergeCell ref="B90:B91"/>
    <mergeCell ref="B92:B93"/>
    <mergeCell ref="B94:B95"/>
    <mergeCell ref="O53:O54"/>
    <mergeCell ref="B55:B56"/>
    <mergeCell ref="B57:B58"/>
    <mergeCell ref="B59:B60"/>
    <mergeCell ref="A63:A76"/>
    <mergeCell ref="B64:B65"/>
    <mergeCell ref="B66:B67"/>
    <mergeCell ref="B68:B69"/>
    <mergeCell ref="B70:B71"/>
    <mergeCell ref="B72:B73"/>
    <mergeCell ref="A42:A61"/>
    <mergeCell ref="B43:B44"/>
    <mergeCell ref="B45:B46"/>
    <mergeCell ref="B47:B48"/>
    <mergeCell ref="B49:B50"/>
    <mergeCell ref="B51:B52"/>
    <mergeCell ref="B53:B54"/>
    <mergeCell ref="A25:A40"/>
    <mergeCell ref="B26:B27"/>
    <mergeCell ref="B28:B29"/>
    <mergeCell ref="B30:B31"/>
    <mergeCell ref="B32:B33"/>
    <mergeCell ref="B34:B35"/>
    <mergeCell ref="B36:B37"/>
    <mergeCell ref="B38:B39"/>
    <mergeCell ref="B2:N2"/>
    <mergeCell ref="A6:A23"/>
    <mergeCell ref="B7:B8"/>
    <mergeCell ref="B9:B10"/>
    <mergeCell ref="B11:B12"/>
    <mergeCell ref="B13:B14"/>
    <mergeCell ref="B15:B16"/>
    <mergeCell ref="B17:B18"/>
    <mergeCell ref="B19:B20"/>
    <mergeCell ref="B21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Anual x Areas y CC 2018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ANDREU FELIPE, ISABEL</dc:creator>
  <cp:lastModifiedBy>ANDREU FELIPE, ISABEL</cp:lastModifiedBy>
  <dcterms:created xsi:type="dcterms:W3CDTF">2019-03-15T08:59:17Z</dcterms:created>
  <dcterms:modified xsi:type="dcterms:W3CDTF">2019-03-15T09:00:12Z</dcterms:modified>
</cp:coreProperties>
</file>