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TPC\01-Transparencia\Datos y anexos para el portal\13-3-c-Entes y organismos\SMS\Conciertos SMS\"/>
    </mc:Choice>
  </mc:AlternateContent>
  <bookViews>
    <workbookView xWindow="0" yWindow="0" windowWidth="19200" windowHeight="10635"/>
  </bookViews>
  <sheets>
    <sheet name="PDG y CEX x Area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4" i="1" l="1"/>
  <c r="K74" i="1"/>
  <c r="J74" i="1"/>
  <c r="I74" i="1"/>
  <c r="H74" i="1"/>
  <c r="G74" i="1"/>
  <c r="F74" i="1"/>
  <c r="E74" i="1"/>
  <c r="D74" i="1"/>
  <c r="M74" i="1" s="1"/>
  <c r="L73" i="1"/>
  <c r="K73" i="1"/>
  <c r="J73" i="1"/>
  <c r="I73" i="1"/>
  <c r="H73" i="1"/>
  <c r="G73" i="1"/>
  <c r="F73" i="1"/>
  <c r="E73" i="1"/>
  <c r="D73" i="1"/>
  <c r="M73" i="1" s="1"/>
  <c r="L72" i="1"/>
  <c r="K72" i="1"/>
  <c r="J72" i="1"/>
  <c r="I72" i="1"/>
  <c r="H72" i="1"/>
  <c r="F72" i="1"/>
  <c r="E72" i="1"/>
  <c r="D72" i="1"/>
  <c r="L70" i="1"/>
  <c r="J70" i="1"/>
  <c r="H70" i="1"/>
  <c r="F70" i="1"/>
  <c r="D70" i="1"/>
  <c r="M70" i="1" s="1"/>
  <c r="L69" i="1"/>
  <c r="J69" i="1"/>
  <c r="H69" i="1"/>
  <c r="F69" i="1"/>
  <c r="D69" i="1"/>
  <c r="L68" i="1"/>
  <c r="J68" i="1"/>
  <c r="H68" i="1"/>
  <c r="D68" i="1"/>
  <c r="L67" i="1"/>
  <c r="J67" i="1"/>
  <c r="H67" i="1"/>
  <c r="D67" i="1"/>
  <c r="M66" i="1"/>
  <c r="F66" i="1"/>
  <c r="M65" i="1"/>
  <c r="F65" i="1"/>
  <c r="M64" i="1"/>
  <c r="L64" i="1"/>
  <c r="K64" i="1"/>
  <c r="J64" i="1"/>
  <c r="I64" i="1"/>
  <c r="H64" i="1"/>
  <c r="G64" i="1"/>
  <c r="F64" i="1"/>
  <c r="E64" i="1"/>
  <c r="D64" i="1"/>
  <c r="M63" i="1"/>
  <c r="L63" i="1"/>
  <c r="K63" i="1"/>
  <c r="J63" i="1"/>
  <c r="I63" i="1"/>
  <c r="H63" i="1"/>
  <c r="G63" i="1"/>
  <c r="F63" i="1"/>
  <c r="E63" i="1"/>
  <c r="D63" i="1"/>
  <c r="L60" i="1"/>
  <c r="K60" i="1"/>
  <c r="K70" i="1" s="1"/>
  <c r="J60" i="1"/>
  <c r="I60" i="1"/>
  <c r="I70" i="1" s="1"/>
  <c r="H60" i="1"/>
  <c r="G60" i="1"/>
  <c r="G70" i="1" s="1"/>
  <c r="F60" i="1"/>
  <c r="E60" i="1"/>
  <c r="E70" i="1" s="1"/>
  <c r="D60" i="1"/>
  <c r="L59" i="1"/>
  <c r="K59" i="1"/>
  <c r="K69" i="1" s="1"/>
  <c r="J59" i="1"/>
  <c r="I59" i="1"/>
  <c r="I69" i="1" s="1"/>
  <c r="H59" i="1"/>
  <c r="G59" i="1"/>
  <c r="G69" i="1" s="1"/>
  <c r="F59" i="1"/>
  <c r="E59" i="1"/>
  <c r="E69" i="1" s="1"/>
  <c r="D59" i="1"/>
  <c r="M58" i="1"/>
  <c r="M57" i="1"/>
  <c r="M48" i="1"/>
  <c r="G48" i="1"/>
  <c r="M47" i="1"/>
  <c r="G47" i="1"/>
  <c r="M36" i="1"/>
  <c r="G36" i="1"/>
  <c r="M35" i="1"/>
  <c r="G35" i="1"/>
  <c r="M32" i="1"/>
  <c r="M60" i="1" s="1"/>
  <c r="G32" i="1"/>
  <c r="M31" i="1"/>
  <c r="M59" i="1" s="1"/>
  <c r="G31" i="1"/>
  <c r="L30" i="1"/>
  <c r="K30" i="1"/>
  <c r="K68" i="1" s="1"/>
  <c r="J30" i="1"/>
  <c r="I30" i="1"/>
  <c r="I68" i="1" s="1"/>
  <c r="H30" i="1"/>
  <c r="G30" i="1"/>
  <c r="G68" i="1" s="1"/>
  <c r="E30" i="1"/>
  <c r="E68" i="1" s="1"/>
  <c r="D30" i="1"/>
  <c r="L29" i="1"/>
  <c r="L61" i="1" s="1"/>
  <c r="K29" i="1"/>
  <c r="K67" i="1" s="1"/>
  <c r="J29" i="1"/>
  <c r="I29" i="1"/>
  <c r="I67" i="1" s="1"/>
  <c r="H29" i="1"/>
  <c r="E29" i="1"/>
  <c r="E67" i="1" s="1"/>
  <c r="D29" i="1"/>
  <c r="M22" i="1"/>
  <c r="G22" i="1"/>
  <c r="G72" i="1" s="1"/>
  <c r="M20" i="1"/>
  <c r="G20" i="1"/>
  <c r="M19" i="1"/>
  <c r="G19" i="1"/>
  <c r="G16" i="1"/>
  <c r="F16" i="1"/>
  <c r="F30" i="1" s="1"/>
  <c r="F68" i="1" s="1"/>
  <c r="G15" i="1"/>
  <c r="G29" i="1" s="1"/>
  <c r="G67" i="1" s="1"/>
  <c r="F15" i="1"/>
  <c r="F29" i="1" s="1"/>
  <c r="F67" i="1" s="1"/>
  <c r="M14" i="1"/>
  <c r="G14" i="1"/>
  <c r="M13" i="1"/>
  <c r="G13" i="1"/>
  <c r="M12" i="1"/>
  <c r="G12" i="1"/>
  <c r="M11" i="1"/>
  <c r="G11" i="1"/>
  <c r="M29" i="1" l="1"/>
  <c r="M67" i="1"/>
  <c r="M68" i="1"/>
  <c r="M69" i="1"/>
  <c r="M72" i="1"/>
  <c r="M16" i="1"/>
  <c r="M30" i="1" s="1"/>
  <c r="M15" i="1"/>
</calcChain>
</file>

<file path=xl/sharedStrings.xml><?xml version="1.0" encoding="utf-8"?>
<sst xmlns="http://schemas.openxmlformats.org/spreadsheetml/2006/main" count="135" uniqueCount="59">
  <si>
    <t>PRUEBAS DIAGNOSTICAS Y CONSULTAS REALIZADAS EN CENTRO CONCERTADO</t>
  </si>
  <si>
    <t xml:space="preserve"> FACTURACION  ENERO - DBRE 2018</t>
  </si>
  <si>
    <t>Grupo Prueba</t>
  </si>
  <si>
    <t>Valores</t>
  </si>
  <si>
    <t>Área I</t>
  </si>
  <si>
    <t>Área II</t>
  </si>
  <si>
    <t>Área III</t>
  </si>
  <si>
    <t>Área IV</t>
  </si>
  <si>
    <t>Área V</t>
  </si>
  <si>
    <t>Área VI</t>
  </si>
  <si>
    <t>Área VII</t>
  </si>
  <si>
    <t>Área VIII</t>
  </si>
  <si>
    <t>Área IX</t>
  </si>
  <si>
    <t>Total general</t>
  </si>
  <si>
    <t>CONSULTAS</t>
  </si>
  <si>
    <t>RADIOLOGIA SIMPLE</t>
  </si>
  <si>
    <t>Nº de Pruebas</t>
  </si>
  <si>
    <t>Importe</t>
  </si>
  <si>
    <t>RADIOLOGÍA - Facturación por procesos</t>
  </si>
  <si>
    <t>CONS</t>
  </si>
  <si>
    <t>EFIGIE</t>
  </si>
  <si>
    <t>DENSIOMETRÍA</t>
  </si>
  <si>
    <t>ECOGRAFÍAS</t>
  </si>
  <si>
    <t>ECOGRAFÍAS - ABDOMINALES</t>
  </si>
  <si>
    <t>ECOGRAFÍAS - DOPPLER</t>
  </si>
  <si>
    <t>MAMOGRAFIA</t>
  </si>
  <si>
    <t>RESONANCIA MAGNÉTICA</t>
  </si>
  <si>
    <t>CON_RM</t>
  </si>
  <si>
    <t>SEDACIÓN RM/TC</t>
  </si>
  <si>
    <t>TOMOGRAFÍA COMPUTARIZADA</t>
  </si>
  <si>
    <t>CON_TC</t>
  </si>
  <si>
    <t>Nº de Pruebas Diagnósticas 1 (Efigie) (sin contrastes)</t>
  </si>
  <si>
    <t>Importe Pruebas Diagnósticas 1 (Efigie)</t>
  </si>
  <si>
    <t>DELFOS</t>
  </si>
  <si>
    <t>ECOCARDIOGRAFÍA</t>
  </si>
  <si>
    <t>ELECTROENCEFALOGRAMA</t>
  </si>
  <si>
    <t>ELECTROMIOGRAFÍA</t>
  </si>
  <si>
    <t>ENDOSCOPIA</t>
  </si>
  <si>
    <t>ENEMA OPACO</t>
  </si>
  <si>
    <t>ERGOMETRÍA</t>
  </si>
  <si>
    <t>HISTEROSALPINGOGRAFÍA</t>
  </si>
  <si>
    <t>HOLTER</t>
  </si>
  <si>
    <t>ORTOPANTOMOGRAFÍA</t>
  </si>
  <si>
    <t>POLISOMNOGRAFÍA</t>
  </si>
  <si>
    <t>POTENCIALES EVOCADOS</t>
  </si>
  <si>
    <t>TEST LATENCIA MÚLTIPLE</t>
  </si>
  <si>
    <t>TRÁNSITOS</t>
  </si>
  <si>
    <t>LITOTRICIA RENAL</t>
  </si>
  <si>
    <t>Nº de Pruebas Diagnósticas 2 (Delfos)</t>
  </si>
  <si>
    <t>Total Importe Pruebas Diagnósticas 2 (Delfos)</t>
  </si>
  <si>
    <t>Centro concertado</t>
  </si>
  <si>
    <t>RESUMEN</t>
  </si>
  <si>
    <t>RADIOLOGÍA SIMPLE  (Facturación por proceso)</t>
  </si>
  <si>
    <t>Pruebas Diagnósticas 1</t>
  </si>
  <si>
    <t>(Efigie)</t>
  </si>
  <si>
    <t>Pruebas Diagnósticas 2</t>
  </si>
  <si>
    <t>(Delfos)</t>
  </si>
  <si>
    <t>SED_RM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</si>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</sst>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_€_-;\-* #,##0\ _€_-;_-* &quot;-&quot;??\ _€_-;_-@_-"/>
    <numFmt numFmtId="165" formatCode="_(&quot;€&quot;* #,##0.00_);_(&quot;€&quot;* \(#,##0.00\);_(&quot;€&quot;* &quot;-&quot;??_);_(@_)"/>
    <numFmt numFmtId="166" formatCode="_-* #,##0.00\ [$€-C0A]_-;\-* #,##0.00\ [$€-C0A]_-;_-* &quot;-&quot;??\ [$€-C0A]_-;_-@_-"/>
    <numFmt numFmtId="167" formatCode="_(* #,##0.00_);_(* \(#,##0.00\);_(* &quot;-&quot;??_);_(@_)"/>
    <numFmt numFmtId="168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86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115">
    <xf numFmtId="0" fontId="0" fillId="0" borderId="0" xfId="0"/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3" borderId="2" xfId="0" applyFont="1" applyFill="1" applyBorder="1" applyAlignment="1">
      <alignment vertical="center" wrapText="1"/>
    </xf>
    <xf numFmtId="0" fontId="9" fillId="3" borderId="0" xfId="0" applyFont="1" applyFill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left"/>
    </xf>
    <xf numFmtId="164" fontId="10" fillId="0" borderId="5" xfId="0" applyNumberFormat="1" applyFont="1" applyFill="1" applyBorder="1"/>
    <xf numFmtId="164" fontId="0" fillId="0" borderId="5" xfId="0" applyNumberFormat="1" applyBorder="1"/>
    <xf numFmtId="164" fontId="0" fillId="0" borderId="4" xfId="0" applyNumberFormat="1" applyBorder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5" fontId="0" fillId="4" borderId="6" xfId="0" applyNumberFormat="1" applyFill="1" applyBorder="1" applyAlignment="1">
      <alignment horizontal="left"/>
    </xf>
    <xf numFmtId="165" fontId="11" fillId="4" borderId="2" xfId="0" applyNumberFormat="1" applyFont="1" applyFill="1" applyBorder="1"/>
    <xf numFmtId="165" fontId="3" fillId="4" borderId="2" xfId="0" applyNumberFormat="1" applyFont="1" applyFill="1" applyBorder="1"/>
    <xf numFmtId="165" fontId="3" fillId="4" borderId="7" xfId="0" applyNumberFormat="1" applyFont="1" applyFill="1" applyBorder="1"/>
    <xf numFmtId="0" fontId="12" fillId="0" borderId="4" xfId="0" applyFont="1" applyBorder="1" applyAlignment="1">
      <alignment horizontal="center" vertical="center" textRotation="255" wrapText="1"/>
    </xf>
    <xf numFmtId="0" fontId="0" fillId="0" borderId="8" xfId="0" applyBorder="1" applyAlignment="1">
      <alignment horizontal="left"/>
    </xf>
    <xf numFmtId="0" fontId="12" fillId="0" borderId="1" xfId="0" applyFont="1" applyBorder="1" applyAlignment="1">
      <alignment horizontal="center" vertical="center" textRotation="255" wrapText="1"/>
    </xf>
    <xf numFmtId="0" fontId="0" fillId="0" borderId="9" xfId="0" applyBorder="1"/>
    <xf numFmtId="165" fontId="0" fillId="5" borderId="10" xfId="0" applyNumberFormat="1" applyFill="1" applyBorder="1" applyAlignment="1">
      <alignment horizontal="left"/>
    </xf>
    <xf numFmtId="165" fontId="0" fillId="5" borderId="0" xfId="0" applyNumberFormat="1" applyFill="1" applyBorder="1"/>
    <xf numFmtId="165" fontId="0" fillId="4" borderId="7" xfId="0" applyNumberFormat="1" applyFill="1" applyBorder="1"/>
    <xf numFmtId="0" fontId="0" fillId="0" borderId="9" xfId="0" applyBorder="1" applyAlignment="1">
      <alignment horizontal="left"/>
    </xf>
    <xf numFmtId="164" fontId="0" fillId="0" borderId="10" xfId="0" applyNumberFormat="1" applyBorder="1" applyAlignment="1">
      <alignment horizontal="left"/>
    </xf>
    <xf numFmtId="164" fontId="0" fillId="0" borderId="0" xfId="0" applyNumberFormat="1" applyBorder="1"/>
    <xf numFmtId="0" fontId="10" fillId="0" borderId="9" xfId="0" applyFont="1" applyBorder="1" applyAlignment="1">
      <alignment horizontal="left"/>
    </xf>
    <xf numFmtId="0" fontId="0" fillId="6" borderId="9" xfId="0" applyFill="1" applyBorder="1" applyAlignment="1">
      <alignment horizontal="left"/>
    </xf>
    <xf numFmtId="164" fontId="0" fillId="7" borderId="10" xfId="0" applyNumberFormat="1" applyFill="1" applyBorder="1" applyAlignment="1">
      <alignment horizontal="left"/>
    </xf>
    <xf numFmtId="164" fontId="0" fillId="7" borderId="0" xfId="0" applyNumberFormat="1" applyFill="1" applyBorder="1"/>
    <xf numFmtId="0" fontId="0" fillId="0" borderId="11" xfId="0" applyBorder="1"/>
    <xf numFmtId="165" fontId="0" fillId="5" borderId="0" xfId="0" applyNumberFormat="1" applyFill="1" applyBorder="1" applyAlignment="1">
      <alignment horizontal="left"/>
    </xf>
    <xf numFmtId="166" fontId="0" fillId="5" borderId="0" xfId="0" applyNumberFormat="1" applyFill="1" applyBorder="1"/>
    <xf numFmtId="166" fontId="0" fillId="5" borderId="0" xfId="0" applyNumberFormat="1" applyFill="1"/>
    <xf numFmtId="0" fontId="0" fillId="6" borderId="11" xfId="0" applyFill="1" applyBorder="1" applyAlignment="1">
      <alignment horizontal="left"/>
    </xf>
    <xf numFmtId="164" fontId="0" fillId="7" borderId="0" xfId="0" applyNumberFormat="1" applyFill="1" applyBorder="1" applyAlignment="1">
      <alignment horizontal="left"/>
    </xf>
    <xf numFmtId="0" fontId="12" fillId="0" borderId="7" xfId="0" applyFont="1" applyBorder="1" applyAlignment="1">
      <alignment horizontal="center" vertical="center" textRotation="255" wrapText="1"/>
    </xf>
    <xf numFmtId="0" fontId="0" fillId="0" borderId="12" xfId="0" applyBorder="1"/>
    <xf numFmtId="165" fontId="0" fillId="5" borderId="6" xfId="0" applyNumberFormat="1" applyFill="1" applyBorder="1" applyAlignment="1">
      <alignment horizontal="left"/>
    </xf>
    <xf numFmtId="165" fontId="0" fillId="5" borderId="2" xfId="0" applyNumberFormat="1" applyFill="1" applyBorder="1"/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5" xfId="0" applyBorder="1"/>
    <xf numFmtId="164" fontId="3" fillId="0" borderId="5" xfId="0" applyNumberFormat="1" applyFont="1" applyBorder="1"/>
    <xf numFmtId="164" fontId="3" fillId="0" borderId="4" xfId="0" applyNumberFormat="1" applyFont="1" applyBorder="1"/>
    <xf numFmtId="0" fontId="3" fillId="4" borderId="6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4" borderId="2" xfId="0" applyFill="1" applyBorder="1"/>
    <xf numFmtId="0" fontId="13" fillId="0" borderId="13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0" xfId="0" applyFont="1"/>
    <xf numFmtId="0" fontId="3" fillId="4" borderId="6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/>
    <xf numFmtId="3" fontId="3" fillId="0" borderId="5" xfId="0" applyNumberFormat="1" applyFont="1" applyBorder="1"/>
    <xf numFmtId="0" fontId="9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14" fillId="0" borderId="9" xfId="0" applyFont="1" applyBorder="1" applyAlignment="1">
      <alignment horizontal="center" vertical="center" textRotation="255" wrapText="1"/>
    </xf>
    <xf numFmtId="0" fontId="11" fillId="0" borderId="3" xfId="0" applyFont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164" fontId="7" fillId="0" borderId="5" xfId="1" applyNumberFormat="1" applyFont="1" applyFill="1" applyBorder="1"/>
    <xf numFmtId="164" fontId="7" fillId="0" borderId="4" xfId="1" applyNumberFormat="1" applyFont="1" applyFill="1" applyBorder="1"/>
    <xf numFmtId="164" fontId="0" fillId="0" borderId="0" xfId="0" applyNumberFormat="1"/>
    <xf numFmtId="0" fontId="11" fillId="0" borderId="6" xfId="0" applyFont="1" applyBorder="1" applyAlignment="1">
      <alignment horizontal="left" vertical="center" wrapText="1"/>
    </xf>
    <xf numFmtId="0" fontId="7" fillId="8" borderId="0" xfId="0" applyFont="1" applyFill="1" applyBorder="1" applyAlignment="1">
      <alignment wrapText="1"/>
    </xf>
    <xf numFmtId="168" fontId="7" fillId="8" borderId="2" xfId="0" applyNumberFormat="1" applyFont="1" applyFill="1" applyBorder="1"/>
    <xf numFmtId="168" fontId="7" fillId="8" borderId="0" xfId="0" applyNumberFormat="1" applyFont="1" applyFill="1" applyBorder="1"/>
    <xf numFmtId="168" fontId="7" fillId="8" borderId="1" xfId="0" applyNumberFormat="1" applyFont="1" applyFill="1" applyBorder="1"/>
    <xf numFmtId="0" fontId="11" fillId="0" borderId="5" xfId="0" applyFont="1" applyBorder="1"/>
    <xf numFmtId="0" fontId="7" fillId="0" borderId="5" xfId="0" applyFont="1" applyBorder="1"/>
    <xf numFmtId="0" fontId="11" fillId="0" borderId="2" xfId="0" applyFont="1" applyBorder="1"/>
    <xf numFmtId="0" fontId="7" fillId="8" borderId="2" xfId="0" applyFont="1" applyFill="1" applyBorder="1"/>
    <xf numFmtId="168" fontId="7" fillId="8" borderId="7" xfId="0" applyNumberFormat="1" applyFont="1" applyFill="1" applyBorder="1"/>
    <xf numFmtId="164" fontId="15" fillId="0" borderId="5" xfId="1" applyNumberFormat="1" applyFont="1" applyFill="1" applyBorder="1"/>
    <xf numFmtId="0" fontId="16" fillId="0" borderId="2" xfId="0" applyFont="1" applyBorder="1"/>
    <xf numFmtId="168" fontId="15" fillId="8" borderId="2" xfId="0" applyNumberFormat="1" applyFont="1" applyFill="1" applyBorder="1"/>
    <xf numFmtId="164" fontId="15" fillId="0" borderId="5" xfId="0" applyNumberFormat="1" applyFont="1" applyBorder="1"/>
    <xf numFmtId="164" fontId="7" fillId="0" borderId="5" xfId="0" applyNumberFormat="1" applyFont="1" applyBorder="1"/>
    <xf numFmtId="164" fontId="7" fillId="0" borderId="4" xfId="0" applyNumberFormat="1" applyFont="1" applyBorder="1"/>
    <xf numFmtId="168" fontId="0" fillId="0" borderId="0" xfId="0" applyNumberFormat="1"/>
    <xf numFmtId="0" fontId="17" fillId="0" borderId="0" xfId="0" applyFont="1" applyBorder="1"/>
    <xf numFmtId="0" fontId="18" fillId="0" borderId="0" xfId="0" applyFont="1" applyBorder="1"/>
    <xf numFmtId="0" fontId="19" fillId="0" borderId="0" xfId="0" applyFont="1" applyBorder="1"/>
    <xf numFmtId="0" fontId="19" fillId="0" borderId="1" xfId="0" applyFont="1" applyBorder="1"/>
    <xf numFmtId="0" fontId="11" fillId="7" borderId="15" xfId="0" applyFont="1" applyFill="1" applyBorder="1" applyAlignment="1">
      <alignment horizontal="center"/>
    </xf>
    <xf numFmtId="0" fontId="7" fillId="7" borderId="16" xfId="0" applyFont="1" applyFill="1" applyBorder="1"/>
    <xf numFmtId="164" fontId="15" fillId="7" borderId="16" xfId="0" applyNumberFormat="1" applyFont="1" applyFill="1" applyBorder="1"/>
    <xf numFmtId="164" fontId="15" fillId="7" borderId="17" xfId="0" applyNumberFormat="1" applyFont="1" applyFill="1" applyBorder="1"/>
    <xf numFmtId="0" fontId="11" fillId="7" borderId="18" xfId="0" applyFont="1" applyFill="1" applyBorder="1" applyAlignment="1">
      <alignment horizontal="center"/>
    </xf>
    <xf numFmtId="0" fontId="7" fillId="7" borderId="19" xfId="0" applyFont="1" applyFill="1" applyBorder="1"/>
    <xf numFmtId="164" fontId="15" fillId="7" borderId="19" xfId="1" applyNumberFormat="1" applyFont="1" applyFill="1" applyBorder="1"/>
    <xf numFmtId="164" fontId="15" fillId="7" borderId="20" xfId="1" applyNumberFormat="1" applyFont="1" applyFill="1" applyBorder="1"/>
    <xf numFmtId="0" fontId="14" fillId="0" borderId="12" xfId="0" applyFont="1" applyBorder="1" applyAlignment="1">
      <alignment horizontal="center" vertical="center" textRotation="255" wrapText="1"/>
    </xf>
    <xf numFmtId="0" fontId="11" fillId="7" borderId="21" xfId="0" applyFont="1" applyFill="1" applyBorder="1" applyAlignment="1">
      <alignment horizontal="center"/>
    </xf>
    <xf numFmtId="0" fontId="7" fillId="7" borderId="22" xfId="0" applyFont="1" applyFill="1" applyBorder="1"/>
    <xf numFmtId="164" fontId="15" fillId="7" borderId="22" xfId="1" applyNumberFormat="1" applyFont="1" applyFill="1" applyBorder="1"/>
    <xf numFmtId="164" fontId="15" fillId="7" borderId="23" xfId="1" applyNumberFormat="1" applyFont="1" applyFill="1" applyBorder="1"/>
    <xf numFmtId="3" fontId="0" fillId="0" borderId="0" xfId="0" applyNumberFormat="1"/>
    <xf numFmtId="0" fontId="0" fillId="0" borderId="0" xfId="0" applyBorder="1"/>
    <xf numFmtId="0" fontId="3" fillId="0" borderId="0" xfId="0" applyFont="1" applyBorder="1"/>
    <xf numFmtId="3" fontId="0" fillId="0" borderId="0" xfId="0" applyNumberFormat="1" applyBorder="1"/>
    <xf numFmtId="0" fontId="2" fillId="0" borderId="0" xfId="0" applyFont="1" applyFill="1" applyBorder="1" applyAlignment="1">
      <alignment wrapText="1"/>
    </xf>
    <xf numFmtId="22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49" fontId="20" fillId="0" borderId="0" xfId="0" applyNumberFormat="1" applyFont="1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abSelected="1" workbookViewId="0">
      <selection activeCell="N79" sqref="N79"/>
    </sheetView>
  </sheetViews>
  <sheetFormatPr baseColWidth="10" defaultColWidth="11.42578125" defaultRowHeight="15" x14ac:dyDescent="0.25"/>
  <cols>
    <col min="1" max="1" width="24.28515625" customWidth="1"/>
    <col min="2" max="2" width="26" customWidth="1"/>
    <col min="3" max="3" width="17.7109375" customWidth="1"/>
    <col min="4" max="4" width="18.140625" customWidth="1"/>
    <col min="5" max="5" width="14.5703125" customWidth="1"/>
    <col min="6" max="6" width="15.7109375" bestFit="1" customWidth="1"/>
    <col min="7" max="7" width="14.5703125" customWidth="1"/>
    <col min="8" max="8" width="13" customWidth="1"/>
    <col min="9" max="9" width="14.5703125" customWidth="1"/>
    <col min="10" max="10" width="14.5703125" bestFit="1" customWidth="1"/>
    <col min="11" max="11" width="14.5703125" customWidth="1"/>
    <col min="12" max="12" width="13" customWidth="1"/>
    <col min="13" max="13" width="15.5703125" customWidth="1"/>
    <col min="14" max="14" width="15.7109375" bestFit="1" customWidth="1"/>
    <col min="15" max="15" width="17" bestFit="1" customWidth="1"/>
    <col min="16" max="16" width="15.7109375" bestFit="1" customWidth="1"/>
    <col min="17" max="17" width="17" bestFit="1" customWidth="1"/>
    <col min="18" max="18" width="15.7109375" bestFit="1" customWidth="1"/>
    <col min="19" max="19" width="17" bestFit="1" customWidth="1"/>
    <col min="20" max="20" width="15.7109375" bestFit="1" customWidth="1"/>
    <col min="21" max="21" width="22" bestFit="1" customWidth="1"/>
    <col min="22" max="22" width="20.7109375" bestFit="1" customWidth="1"/>
  </cols>
  <sheetData>
    <row r="1" spans="1:13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:13" ht="2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3"/>
    </row>
    <row r="3" spans="1:13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.75" thickBot="1" x14ac:dyDescent="0.3">
      <c r="A4" s="8"/>
      <c r="B4" s="8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</row>
    <row r="5" spans="1:13" x14ac:dyDescent="0.25">
      <c r="A5" s="10" t="s">
        <v>14</v>
      </c>
      <c r="B5" s="11" t="s">
        <v>15</v>
      </c>
      <c r="C5" s="12" t="s">
        <v>16</v>
      </c>
      <c r="D5" s="13"/>
      <c r="E5" s="14"/>
      <c r="F5" s="14">
        <v>4541</v>
      </c>
      <c r="G5" s="14"/>
      <c r="H5" s="14"/>
      <c r="I5" s="14"/>
      <c r="J5" s="14"/>
      <c r="K5" s="14"/>
      <c r="L5" s="14"/>
      <c r="M5" s="15">
        <v>4541</v>
      </c>
    </row>
    <row r="6" spans="1:13" ht="15.75" thickBot="1" x14ac:dyDescent="0.3">
      <c r="A6" s="16"/>
      <c r="B6" s="17"/>
      <c r="C6" s="18" t="s">
        <v>17</v>
      </c>
      <c r="D6" s="19"/>
      <c r="E6" s="20"/>
      <c r="F6" s="20">
        <v>136230</v>
      </c>
      <c r="G6" s="20"/>
      <c r="H6" s="20"/>
      <c r="I6" s="20"/>
      <c r="J6" s="20"/>
      <c r="K6" s="20"/>
      <c r="L6" s="20"/>
      <c r="M6" s="21">
        <v>136230</v>
      </c>
    </row>
    <row r="7" spans="1:13" x14ac:dyDescent="0.25">
      <c r="A7" s="10" t="s">
        <v>18</v>
      </c>
      <c r="B7" s="11" t="s">
        <v>19</v>
      </c>
      <c r="C7" s="12" t="s">
        <v>16</v>
      </c>
      <c r="D7" s="13">
        <v>6792</v>
      </c>
      <c r="E7" s="14"/>
      <c r="F7" s="14"/>
      <c r="G7" s="14"/>
      <c r="H7" s="14"/>
      <c r="I7" s="14">
        <v>19467</v>
      </c>
      <c r="J7" s="14"/>
      <c r="K7" s="14"/>
      <c r="L7" s="14">
        <v>37</v>
      </c>
      <c r="M7" s="15">
        <v>26296</v>
      </c>
    </row>
    <row r="8" spans="1:13" ht="15.75" thickBot="1" x14ac:dyDescent="0.3">
      <c r="A8" s="16"/>
      <c r="B8" s="17"/>
      <c r="C8" s="18" t="s">
        <v>17</v>
      </c>
      <c r="D8" s="19">
        <v>48867.839999997399</v>
      </c>
      <c r="E8" s="20"/>
      <c r="F8" s="20"/>
      <c r="G8" s="20"/>
      <c r="H8" s="20"/>
      <c r="I8" s="20">
        <v>137617.92000000246</v>
      </c>
      <c r="J8" s="20"/>
      <c r="K8" s="20"/>
      <c r="L8" s="20">
        <v>267.8399999999998</v>
      </c>
      <c r="M8" s="21">
        <v>186753.6</v>
      </c>
    </row>
    <row r="9" spans="1:13" ht="15" customHeight="1" x14ac:dyDescent="0.25">
      <c r="A9" s="22" t="s">
        <v>20</v>
      </c>
      <c r="B9" s="23" t="s">
        <v>21</v>
      </c>
      <c r="C9" s="12" t="s">
        <v>16</v>
      </c>
      <c r="D9" s="14"/>
      <c r="E9" s="14">
        <v>2899</v>
      </c>
      <c r="F9" s="14">
        <v>2534</v>
      </c>
      <c r="G9" s="14"/>
      <c r="H9" s="14">
        <v>711</v>
      </c>
      <c r="I9" s="14">
        <v>3342</v>
      </c>
      <c r="J9" s="14">
        <v>3181</v>
      </c>
      <c r="K9" s="14">
        <v>855</v>
      </c>
      <c r="L9" s="14">
        <v>1448</v>
      </c>
      <c r="M9" s="15">
        <v>14970</v>
      </c>
    </row>
    <row r="10" spans="1:13" ht="15.75" thickBot="1" x14ac:dyDescent="0.3">
      <c r="A10" s="24"/>
      <c r="B10" s="25"/>
      <c r="C10" s="26" t="s">
        <v>17</v>
      </c>
      <c r="D10" s="27"/>
      <c r="E10" s="27">
        <v>112944</v>
      </c>
      <c r="F10" s="27">
        <v>98826</v>
      </c>
      <c r="G10" s="27"/>
      <c r="H10" s="27">
        <v>27729</v>
      </c>
      <c r="I10" s="27">
        <v>129792</v>
      </c>
      <c r="J10" s="27">
        <v>124059</v>
      </c>
      <c r="K10" s="27">
        <v>33345</v>
      </c>
      <c r="L10" s="27">
        <v>41574</v>
      </c>
      <c r="M10" s="28">
        <v>568269</v>
      </c>
    </row>
    <row r="11" spans="1:13" x14ac:dyDescent="0.25">
      <c r="A11" s="24"/>
      <c r="B11" s="29" t="s">
        <v>22</v>
      </c>
      <c r="C11" s="30" t="s">
        <v>16</v>
      </c>
      <c r="D11" s="31">
        <v>13511</v>
      </c>
      <c r="E11" s="31">
        <v>8782</v>
      </c>
      <c r="F11" s="31">
        <v>7075</v>
      </c>
      <c r="G11" s="31">
        <f>3212+191+19</f>
        <v>3422</v>
      </c>
      <c r="H11" s="31">
        <v>597</v>
      </c>
      <c r="I11" s="31">
        <v>13698</v>
      </c>
      <c r="J11" s="31">
        <v>11616</v>
      </c>
      <c r="K11" s="31">
        <v>3496</v>
      </c>
      <c r="L11" s="31">
        <v>207</v>
      </c>
      <c r="M11" s="15">
        <f t="shared" ref="M11:M16" si="0">D11+E11+F11+G11+H11+I11+J11+K11+L11</f>
        <v>62404</v>
      </c>
    </row>
    <row r="12" spans="1:13" ht="15.75" thickBot="1" x14ac:dyDescent="0.3">
      <c r="A12" s="24"/>
      <c r="B12" s="25"/>
      <c r="C12" s="26" t="s">
        <v>17</v>
      </c>
      <c r="D12" s="27">
        <v>466533</v>
      </c>
      <c r="E12" s="27">
        <v>307251</v>
      </c>
      <c r="F12" s="27">
        <v>242244</v>
      </c>
      <c r="G12" s="27">
        <f>110421+7218</f>
        <v>117639</v>
      </c>
      <c r="H12" s="27">
        <v>21069</v>
      </c>
      <c r="I12" s="27">
        <v>474183</v>
      </c>
      <c r="J12" s="27">
        <v>405918</v>
      </c>
      <c r="K12" s="27">
        <v>121716</v>
      </c>
      <c r="L12" s="27">
        <v>7380</v>
      </c>
      <c r="M12" s="28">
        <f t="shared" si="0"/>
        <v>2163933</v>
      </c>
    </row>
    <row r="13" spans="1:13" x14ac:dyDescent="0.25">
      <c r="A13" s="24"/>
      <c r="B13" s="29" t="s">
        <v>23</v>
      </c>
      <c r="C13" s="30" t="s">
        <v>16</v>
      </c>
      <c r="D13" s="31">
        <v>7600</v>
      </c>
      <c r="E13" s="31">
        <v>10042</v>
      </c>
      <c r="F13" s="31">
        <v>6611</v>
      </c>
      <c r="G13" s="31">
        <f>4028+182+116+2</f>
        <v>4328</v>
      </c>
      <c r="H13" s="31">
        <v>652</v>
      </c>
      <c r="I13" s="31">
        <v>14237</v>
      </c>
      <c r="J13" s="31">
        <v>7266</v>
      </c>
      <c r="K13" s="31">
        <v>3646</v>
      </c>
      <c r="L13" s="31">
        <v>147</v>
      </c>
      <c r="M13" s="15">
        <f t="shared" si="0"/>
        <v>54529</v>
      </c>
    </row>
    <row r="14" spans="1:13" ht="15.75" thickBot="1" x14ac:dyDescent="0.3">
      <c r="A14" s="24"/>
      <c r="B14" s="25"/>
      <c r="C14" s="26" t="s">
        <v>17</v>
      </c>
      <c r="D14" s="27">
        <v>278986.5</v>
      </c>
      <c r="E14" s="27">
        <v>378793.5</v>
      </c>
      <c r="F14" s="27">
        <v>249261</v>
      </c>
      <c r="G14" s="27">
        <f>151791+6944.5+4408</f>
        <v>163143.5</v>
      </c>
      <c r="H14" s="27">
        <v>24776</v>
      </c>
      <c r="I14" s="27">
        <v>529007.5</v>
      </c>
      <c r="J14" s="27">
        <v>268584</v>
      </c>
      <c r="K14" s="27">
        <v>137275</v>
      </c>
      <c r="L14" s="27">
        <v>5586</v>
      </c>
      <c r="M14" s="28">
        <f t="shared" si="0"/>
        <v>2035413</v>
      </c>
    </row>
    <row r="15" spans="1:13" x14ac:dyDescent="0.25">
      <c r="A15" s="24"/>
      <c r="B15" s="29" t="s">
        <v>24</v>
      </c>
      <c r="C15" s="30" t="s">
        <v>16</v>
      </c>
      <c r="D15" s="31">
        <v>1703</v>
      </c>
      <c r="E15" s="31">
        <v>1303</v>
      </c>
      <c r="F15" s="31">
        <f>1177+1</f>
        <v>1178</v>
      </c>
      <c r="G15" s="31">
        <f>545+37+1</f>
        <v>583</v>
      </c>
      <c r="H15" s="31"/>
      <c r="I15" s="31">
        <v>1901</v>
      </c>
      <c r="J15" s="31">
        <v>3</v>
      </c>
      <c r="K15" s="31">
        <v>328</v>
      </c>
      <c r="L15" s="31">
        <v>13</v>
      </c>
      <c r="M15" s="15">
        <f t="shared" si="0"/>
        <v>7012</v>
      </c>
    </row>
    <row r="16" spans="1:13" ht="15.75" thickBot="1" x14ac:dyDescent="0.3">
      <c r="A16" s="24"/>
      <c r="B16" s="25"/>
      <c r="C16" s="26" t="s">
        <v>17</v>
      </c>
      <c r="D16" s="27">
        <v>83000</v>
      </c>
      <c r="E16" s="27">
        <v>64125</v>
      </c>
      <c r="F16" s="27">
        <f>57162.5+50</f>
        <v>57212.5</v>
      </c>
      <c r="G16" s="27">
        <f>26437.5+1875</f>
        <v>28312.5</v>
      </c>
      <c r="H16" s="27"/>
      <c r="I16" s="27">
        <v>93575</v>
      </c>
      <c r="J16" s="27">
        <v>150</v>
      </c>
      <c r="K16" s="27">
        <v>16262.5</v>
      </c>
      <c r="L16" s="27">
        <v>625</v>
      </c>
      <c r="M16" s="28">
        <f t="shared" si="0"/>
        <v>343262.5</v>
      </c>
    </row>
    <row r="17" spans="1:13" x14ac:dyDescent="0.25">
      <c r="A17" s="24"/>
      <c r="B17" s="32" t="s">
        <v>25</v>
      </c>
      <c r="C17" s="30" t="s">
        <v>16</v>
      </c>
      <c r="D17" s="31">
        <v>2798</v>
      </c>
      <c r="E17" s="31">
        <v>2147</v>
      </c>
      <c r="F17" s="31"/>
      <c r="G17" s="31">
        <v>98</v>
      </c>
      <c r="H17" s="31"/>
      <c r="I17" s="31">
        <v>967</v>
      </c>
      <c r="J17" s="31">
        <v>2155</v>
      </c>
      <c r="K17" s="31">
        <v>413</v>
      </c>
      <c r="L17" s="31"/>
      <c r="M17" s="15">
        <v>8578</v>
      </c>
    </row>
    <row r="18" spans="1:13" ht="15.75" thickBot="1" x14ac:dyDescent="0.3">
      <c r="A18" s="24"/>
      <c r="B18" s="25"/>
      <c r="C18" s="26" t="s">
        <v>17</v>
      </c>
      <c r="D18" s="27">
        <v>52098.760000002134</v>
      </c>
      <c r="E18" s="27">
        <v>39977.140000000429</v>
      </c>
      <c r="F18" s="27"/>
      <c r="G18" s="27">
        <v>1824.7599999999954</v>
      </c>
      <c r="H18" s="27"/>
      <c r="I18" s="27">
        <v>18005.540000000223</v>
      </c>
      <c r="J18" s="27">
        <v>40126.10000000045</v>
      </c>
      <c r="K18" s="27">
        <v>7690.0599999999613</v>
      </c>
      <c r="L18" s="27"/>
      <c r="M18" s="28">
        <v>159722.36000000319</v>
      </c>
    </row>
    <row r="19" spans="1:13" x14ac:dyDescent="0.25">
      <c r="A19" s="24"/>
      <c r="B19" s="29" t="s">
        <v>26</v>
      </c>
      <c r="C19" s="30" t="s">
        <v>16</v>
      </c>
      <c r="D19" s="31">
        <v>19410</v>
      </c>
      <c r="E19" s="31">
        <v>6804</v>
      </c>
      <c r="F19" s="31">
        <v>13627</v>
      </c>
      <c r="G19" s="31">
        <f>7480+407+85</f>
        <v>7972</v>
      </c>
      <c r="H19" s="31">
        <v>5302</v>
      </c>
      <c r="I19" s="31">
        <v>13429</v>
      </c>
      <c r="J19" s="31">
        <v>11953</v>
      </c>
      <c r="K19" s="31">
        <v>6598</v>
      </c>
      <c r="L19" s="31">
        <v>5994</v>
      </c>
      <c r="M19" s="15">
        <f>D19+E19+F19+G19+H19+I19+J19+K19+L19</f>
        <v>91089</v>
      </c>
    </row>
    <row r="20" spans="1:13" ht="15.75" thickBot="1" x14ac:dyDescent="0.3">
      <c r="A20" s="24"/>
      <c r="B20" s="25"/>
      <c r="C20" s="26" t="s">
        <v>17</v>
      </c>
      <c r="D20" s="27">
        <v>1816116</v>
      </c>
      <c r="E20" s="27">
        <v>592228</v>
      </c>
      <c r="F20" s="27">
        <v>1351131</v>
      </c>
      <c r="G20" s="27">
        <f>693741+42334</f>
        <v>736075</v>
      </c>
      <c r="H20" s="27">
        <v>508684</v>
      </c>
      <c r="I20" s="27">
        <v>1201485.5</v>
      </c>
      <c r="J20" s="27">
        <v>1082710</v>
      </c>
      <c r="K20" s="27">
        <v>601889</v>
      </c>
      <c r="L20" s="27">
        <v>574499</v>
      </c>
      <c r="M20" s="28">
        <f>D20+E20+F20+G20+H20+I20+J20+K20+L20</f>
        <v>8464817.5</v>
      </c>
    </row>
    <row r="21" spans="1:13" x14ac:dyDescent="0.25">
      <c r="A21" s="24"/>
      <c r="B21" s="33" t="s">
        <v>27</v>
      </c>
      <c r="C21" s="34" t="s">
        <v>16</v>
      </c>
      <c r="D21" s="35"/>
      <c r="E21" s="35"/>
      <c r="F21" s="35"/>
      <c r="G21" s="35"/>
      <c r="H21" s="35"/>
      <c r="I21" s="35"/>
      <c r="J21" s="35"/>
      <c r="K21" s="35"/>
      <c r="L21" s="35"/>
      <c r="M21" s="15"/>
    </row>
    <row r="22" spans="1:13" ht="15.75" thickBot="1" x14ac:dyDescent="0.3">
      <c r="A22" s="24"/>
      <c r="B22" s="36"/>
      <c r="C22" s="37" t="s">
        <v>17</v>
      </c>
      <c r="D22" s="38">
        <v>81399</v>
      </c>
      <c r="E22" s="39">
        <v>10879</v>
      </c>
      <c r="F22" s="39">
        <v>99330</v>
      </c>
      <c r="G22" s="39">
        <f>44419+2107</f>
        <v>46526</v>
      </c>
      <c r="H22" s="39">
        <v>35948</v>
      </c>
      <c r="I22" s="39">
        <v>49278</v>
      </c>
      <c r="J22" s="39">
        <v>36421</v>
      </c>
      <c r="K22" s="39">
        <v>33712</v>
      </c>
      <c r="L22" s="39">
        <v>39345</v>
      </c>
      <c r="M22" s="28">
        <f>D22+E22+F22+G22+H22+I22+J22+K22+L22</f>
        <v>432838</v>
      </c>
    </row>
    <row r="23" spans="1:13" x14ac:dyDescent="0.25">
      <c r="A23" s="24"/>
      <c r="B23" s="40" t="s">
        <v>28</v>
      </c>
      <c r="C23" s="41" t="s">
        <v>16</v>
      </c>
      <c r="D23" s="35"/>
      <c r="E23" s="35"/>
      <c r="F23" s="35"/>
      <c r="G23" s="35"/>
      <c r="H23" s="35"/>
      <c r="I23" s="35"/>
      <c r="J23" s="35"/>
      <c r="K23" s="35"/>
      <c r="L23" s="35"/>
      <c r="M23" s="15"/>
    </row>
    <row r="24" spans="1:13" ht="15.75" thickBot="1" x14ac:dyDescent="0.3">
      <c r="A24" s="24"/>
      <c r="B24" s="25"/>
      <c r="C24" s="26" t="s">
        <v>17</v>
      </c>
      <c r="D24" s="27">
        <v>34830</v>
      </c>
      <c r="E24" s="27"/>
      <c r="F24" s="27">
        <v>5040</v>
      </c>
      <c r="G24" s="27">
        <v>1530</v>
      </c>
      <c r="H24" s="27">
        <v>1530</v>
      </c>
      <c r="I24" s="27"/>
      <c r="J24" s="27">
        <v>360</v>
      </c>
      <c r="K24" s="27">
        <v>810</v>
      </c>
      <c r="L24" s="27">
        <v>90</v>
      </c>
      <c r="M24" s="28">
        <v>44190</v>
      </c>
    </row>
    <row r="25" spans="1:13" x14ac:dyDescent="0.25">
      <c r="A25" s="24"/>
      <c r="B25" s="29" t="s">
        <v>29</v>
      </c>
      <c r="C25" s="30" t="s">
        <v>16</v>
      </c>
      <c r="D25" s="31">
        <v>5920</v>
      </c>
      <c r="E25" s="31">
        <v>185</v>
      </c>
      <c r="F25" s="31">
        <v>6188</v>
      </c>
      <c r="G25" s="31">
        <v>964</v>
      </c>
      <c r="H25" s="31"/>
      <c r="I25" s="31">
        <v>3535</v>
      </c>
      <c r="J25" s="31">
        <v>20</v>
      </c>
      <c r="K25" s="31">
        <v>2314</v>
      </c>
      <c r="L25" s="31">
        <v>7</v>
      </c>
      <c r="M25" s="15">
        <v>19133</v>
      </c>
    </row>
    <row r="26" spans="1:13" ht="15.75" thickBot="1" x14ac:dyDescent="0.3">
      <c r="A26" s="24"/>
      <c r="B26" s="25"/>
      <c r="C26" s="26" t="s">
        <v>17</v>
      </c>
      <c r="D26" s="27">
        <v>271034.5</v>
      </c>
      <c r="E26" s="27">
        <v>8548</v>
      </c>
      <c r="F26" s="27">
        <v>284142.5</v>
      </c>
      <c r="G26" s="27">
        <v>52080.5</v>
      </c>
      <c r="H26" s="27"/>
      <c r="I26" s="27">
        <v>161871</v>
      </c>
      <c r="J26" s="27">
        <v>874</v>
      </c>
      <c r="K26" s="27">
        <v>102915</v>
      </c>
      <c r="L26" s="27">
        <v>1008</v>
      </c>
      <c r="M26" s="28">
        <v>882473.5</v>
      </c>
    </row>
    <row r="27" spans="1:13" x14ac:dyDescent="0.25">
      <c r="A27" s="24"/>
      <c r="B27" s="33" t="s">
        <v>30</v>
      </c>
      <c r="C27" s="34" t="s">
        <v>16</v>
      </c>
      <c r="D27" s="35"/>
      <c r="E27" s="35"/>
      <c r="F27" s="35"/>
      <c r="G27" s="35"/>
      <c r="H27" s="35"/>
      <c r="I27" s="35"/>
      <c r="J27" s="35"/>
      <c r="K27" s="35"/>
      <c r="L27" s="35"/>
      <c r="M27" s="15"/>
    </row>
    <row r="28" spans="1:13" ht="15.75" thickBot="1" x14ac:dyDescent="0.3">
      <c r="A28" s="42"/>
      <c r="B28" s="43"/>
      <c r="C28" s="44" t="s">
        <v>17</v>
      </c>
      <c r="D28" s="45">
        <v>27675</v>
      </c>
      <c r="E28" s="45">
        <v>27</v>
      </c>
      <c r="F28" s="45">
        <v>44766</v>
      </c>
      <c r="G28" s="45">
        <v>11097</v>
      </c>
      <c r="H28" s="45"/>
      <c r="I28" s="45">
        <v>16713</v>
      </c>
      <c r="J28" s="45">
        <v>81</v>
      </c>
      <c r="K28" s="45">
        <v>20331</v>
      </c>
      <c r="L28" s="45">
        <v>189</v>
      </c>
      <c r="M28" s="28">
        <v>120879</v>
      </c>
    </row>
    <row r="29" spans="1:13" x14ac:dyDescent="0.25">
      <c r="A29" s="46" t="s">
        <v>31</v>
      </c>
      <c r="B29" s="47"/>
      <c r="C29" s="48"/>
      <c r="D29" s="49">
        <f>D9+D11+D13+D15+D17+D19+D25</f>
        <v>50942</v>
      </c>
      <c r="E29" s="49">
        <f t="shared" ref="E29:M29" si="1">E9+E11+E13+E15+E17+E19+E25</f>
        <v>32162</v>
      </c>
      <c r="F29" s="49">
        <f t="shared" si="1"/>
        <v>37213</v>
      </c>
      <c r="G29" s="49">
        <f t="shared" si="1"/>
        <v>17367</v>
      </c>
      <c r="H29" s="49">
        <f t="shared" si="1"/>
        <v>7262</v>
      </c>
      <c r="I29" s="49">
        <f t="shared" si="1"/>
        <v>51109</v>
      </c>
      <c r="J29" s="49">
        <f t="shared" si="1"/>
        <v>36194</v>
      </c>
      <c r="K29" s="49">
        <f t="shared" si="1"/>
        <v>17650</v>
      </c>
      <c r="L29" s="49">
        <f t="shared" si="1"/>
        <v>7816</v>
      </c>
      <c r="M29" s="50">
        <f t="shared" si="1"/>
        <v>257715</v>
      </c>
    </row>
    <row r="30" spans="1:13" ht="15.75" thickBot="1" x14ac:dyDescent="0.3">
      <c r="A30" s="51" t="s">
        <v>32</v>
      </c>
      <c r="B30" s="52"/>
      <c r="C30" s="53"/>
      <c r="D30" s="20">
        <f>D10+D12+D14+D16+D18+D20+D22+D24+D26+D28</f>
        <v>3111672.7600000021</v>
      </c>
      <c r="E30" s="20">
        <f t="shared" ref="E30:M30" si="2">E10+E12+E14+E16+E18+E20+E22+E24+E26+E28</f>
        <v>1514772.6400000006</v>
      </c>
      <c r="F30" s="20">
        <f t="shared" si="2"/>
        <v>2431953</v>
      </c>
      <c r="G30" s="20">
        <f t="shared" si="2"/>
        <v>1158228.26</v>
      </c>
      <c r="H30" s="20">
        <f t="shared" si="2"/>
        <v>619736</v>
      </c>
      <c r="I30" s="20">
        <f t="shared" si="2"/>
        <v>2673910.54</v>
      </c>
      <c r="J30" s="20">
        <f t="shared" si="2"/>
        <v>1959283.1000000006</v>
      </c>
      <c r="K30" s="20">
        <f t="shared" si="2"/>
        <v>1075945.56</v>
      </c>
      <c r="L30" s="20">
        <f t="shared" si="2"/>
        <v>670296</v>
      </c>
      <c r="M30" s="21">
        <f t="shared" si="2"/>
        <v>15215797.860000003</v>
      </c>
    </row>
    <row r="31" spans="1:13" x14ac:dyDescent="0.25">
      <c r="A31" s="54" t="s">
        <v>33</v>
      </c>
      <c r="B31" s="23" t="s">
        <v>34</v>
      </c>
      <c r="C31" s="12" t="s">
        <v>16</v>
      </c>
      <c r="D31" s="14">
        <v>2310</v>
      </c>
      <c r="E31" s="14"/>
      <c r="F31" s="14">
        <v>2055</v>
      </c>
      <c r="G31" s="14">
        <f>170+20</f>
        <v>190</v>
      </c>
      <c r="H31" s="14">
        <v>32</v>
      </c>
      <c r="I31" s="14"/>
      <c r="J31" s="14">
        <v>1064</v>
      </c>
      <c r="K31" s="14"/>
      <c r="L31" s="14"/>
      <c r="M31" s="15">
        <f>D31+E31+F31+G31+H31+I31+J31+K31+L31</f>
        <v>5651</v>
      </c>
    </row>
    <row r="32" spans="1:13" ht="15.75" thickBot="1" x14ac:dyDescent="0.3">
      <c r="A32" s="55"/>
      <c r="B32" s="25"/>
      <c r="C32" s="26" t="s">
        <v>17</v>
      </c>
      <c r="D32" s="27">
        <v>119017.51999999503</v>
      </c>
      <c r="E32" s="27"/>
      <c r="F32" s="27">
        <v>105872.75999999655</v>
      </c>
      <c r="G32" s="27">
        <f>8753.35999999999+1040.8</f>
        <v>9794.1599999999889</v>
      </c>
      <c r="H32" s="27">
        <v>1644.8000000000009</v>
      </c>
      <c r="I32" s="27"/>
      <c r="J32" s="27">
        <v>54887.360000000823</v>
      </c>
      <c r="K32" s="27"/>
      <c r="L32" s="27"/>
      <c r="M32" s="28">
        <f>D32+E32+F32+G32+H32+I32+J32+K32+L32</f>
        <v>291216.59999999235</v>
      </c>
    </row>
    <row r="33" spans="1:13" x14ac:dyDescent="0.25">
      <c r="A33" s="55"/>
      <c r="B33" s="29" t="s">
        <v>35</v>
      </c>
      <c r="C33" s="30" t="s">
        <v>16</v>
      </c>
      <c r="D33" s="31"/>
      <c r="E33" s="31"/>
      <c r="F33" s="31"/>
      <c r="G33" s="31">
        <v>1</v>
      </c>
      <c r="H33" s="31"/>
      <c r="I33" s="31"/>
      <c r="J33" s="31"/>
      <c r="K33" s="31">
        <v>49</v>
      </c>
      <c r="L33" s="31"/>
      <c r="M33" s="15">
        <v>50</v>
      </c>
    </row>
    <row r="34" spans="1:13" ht="15.75" thickBot="1" x14ac:dyDescent="0.3">
      <c r="A34" s="55"/>
      <c r="B34" s="25"/>
      <c r="C34" s="26" t="s">
        <v>17</v>
      </c>
      <c r="D34" s="27"/>
      <c r="E34" s="27"/>
      <c r="F34" s="27"/>
      <c r="G34" s="27">
        <v>80.75</v>
      </c>
      <c r="H34" s="27"/>
      <c r="I34" s="27"/>
      <c r="J34" s="27"/>
      <c r="K34" s="27">
        <v>2755.92</v>
      </c>
      <c r="L34" s="27"/>
      <c r="M34" s="28">
        <v>2836.67</v>
      </c>
    </row>
    <row r="35" spans="1:13" x14ac:dyDescent="0.25">
      <c r="A35" s="55"/>
      <c r="B35" s="29" t="s">
        <v>36</v>
      </c>
      <c r="C35" s="30" t="s">
        <v>16</v>
      </c>
      <c r="D35" s="31">
        <v>4628</v>
      </c>
      <c r="E35" s="31">
        <v>198</v>
      </c>
      <c r="F35" s="31">
        <v>5275</v>
      </c>
      <c r="G35" s="31">
        <f>2454+184</f>
        <v>2638</v>
      </c>
      <c r="H35" s="31">
        <v>1323</v>
      </c>
      <c r="I35" s="31">
        <v>3761</v>
      </c>
      <c r="J35" s="31">
        <v>2994</v>
      </c>
      <c r="K35" s="31">
        <v>1706</v>
      </c>
      <c r="L35" s="31">
        <v>1187</v>
      </c>
      <c r="M35" s="15">
        <f>D35+E35+F35+G35+H35+I35+J35+K35+L35</f>
        <v>23710</v>
      </c>
    </row>
    <row r="36" spans="1:13" ht="15.75" thickBot="1" x14ac:dyDescent="0.3">
      <c r="A36" s="55"/>
      <c r="B36" s="25"/>
      <c r="C36" s="26" t="s">
        <v>17</v>
      </c>
      <c r="D36" s="27">
        <v>400618.84000001405</v>
      </c>
      <c r="E36" s="27">
        <v>19352.639999999985</v>
      </c>
      <c r="F36" s="27">
        <v>472007.86000001465</v>
      </c>
      <c r="G36" s="27">
        <f>222598.240000005+13089.76</f>
        <v>235688.00000000501</v>
      </c>
      <c r="H36" s="27">
        <v>120021.67999999985</v>
      </c>
      <c r="I36" s="27">
        <v>334775.38000001071</v>
      </c>
      <c r="J36" s="27">
        <v>269907.38000000932</v>
      </c>
      <c r="K36" s="27">
        <v>161040.44000000344</v>
      </c>
      <c r="L36" s="27">
        <v>104594.41999999982</v>
      </c>
      <c r="M36" s="28">
        <f>D36+E36+F36+G36+H36+I36+J36+K36+L36</f>
        <v>2118006.6400000569</v>
      </c>
    </row>
    <row r="37" spans="1:13" x14ac:dyDescent="0.25">
      <c r="A37" s="55"/>
      <c r="B37" s="29" t="s">
        <v>37</v>
      </c>
      <c r="C37" s="30" t="s">
        <v>16</v>
      </c>
      <c r="D37" s="31">
        <v>1966</v>
      </c>
      <c r="E37" s="31">
        <v>1514</v>
      </c>
      <c r="F37" s="31">
        <v>1843</v>
      </c>
      <c r="G37" s="31">
        <v>401</v>
      </c>
      <c r="H37" s="31"/>
      <c r="I37" s="31">
        <v>1160</v>
      </c>
      <c r="J37" s="31">
        <v>1614</v>
      </c>
      <c r="K37" s="31">
        <v>213</v>
      </c>
      <c r="L37" s="31"/>
      <c r="M37" s="15">
        <v>8711</v>
      </c>
    </row>
    <row r="38" spans="1:13" ht="15.75" thickBot="1" x14ac:dyDescent="0.3">
      <c r="A38" s="55"/>
      <c r="B38" s="25"/>
      <c r="C38" s="26" t="s">
        <v>17</v>
      </c>
      <c r="D38" s="27">
        <v>437090.63999999769</v>
      </c>
      <c r="E38" s="27">
        <v>330915.99999999872</v>
      </c>
      <c r="F38" s="27">
        <v>409565.19999999891</v>
      </c>
      <c r="G38" s="27">
        <v>88398.319999999978</v>
      </c>
      <c r="H38" s="27"/>
      <c r="I38" s="27">
        <v>260338.48000000033</v>
      </c>
      <c r="J38" s="27">
        <v>356369.43999999948</v>
      </c>
      <c r="K38" s="27">
        <v>45319.200000000048</v>
      </c>
      <c r="L38" s="27"/>
      <c r="M38" s="28">
        <v>1927997.2799999949</v>
      </c>
    </row>
    <row r="39" spans="1:13" x14ac:dyDescent="0.25">
      <c r="A39" s="55"/>
      <c r="B39" s="29" t="s">
        <v>38</v>
      </c>
      <c r="C39" s="30" t="s">
        <v>16</v>
      </c>
      <c r="D39" s="31"/>
      <c r="E39" s="31"/>
      <c r="F39" s="31"/>
      <c r="G39" s="31">
        <v>1</v>
      </c>
      <c r="H39" s="31"/>
      <c r="I39" s="31">
        <v>6</v>
      </c>
      <c r="J39" s="31"/>
      <c r="K39" s="31">
        <v>12</v>
      </c>
      <c r="L39" s="31"/>
      <c r="M39" s="15">
        <v>19</v>
      </c>
    </row>
    <row r="40" spans="1:13" ht="15.75" thickBot="1" x14ac:dyDescent="0.3">
      <c r="A40" s="55"/>
      <c r="B40" s="25"/>
      <c r="C40" s="26" t="s">
        <v>17</v>
      </c>
      <c r="D40" s="27"/>
      <c r="E40" s="27"/>
      <c r="F40" s="27"/>
      <c r="G40" s="27">
        <v>61</v>
      </c>
      <c r="H40" s="27"/>
      <c r="I40" s="27">
        <v>366</v>
      </c>
      <c r="J40" s="27"/>
      <c r="K40" s="27">
        <v>732</v>
      </c>
      <c r="L40" s="27"/>
      <c r="M40" s="28">
        <v>1159</v>
      </c>
    </row>
    <row r="41" spans="1:13" x14ac:dyDescent="0.25">
      <c r="A41" s="55"/>
      <c r="B41" s="29" t="s">
        <v>39</v>
      </c>
      <c r="C41" s="30" t="s">
        <v>16</v>
      </c>
      <c r="D41" s="31">
        <v>52</v>
      </c>
      <c r="E41" s="31"/>
      <c r="F41" s="31">
        <v>480</v>
      </c>
      <c r="G41" s="31"/>
      <c r="H41" s="31"/>
      <c r="I41" s="31"/>
      <c r="J41" s="31">
        <v>2</v>
      </c>
      <c r="K41" s="31"/>
      <c r="L41" s="31"/>
      <c r="M41" s="15">
        <v>534</v>
      </c>
    </row>
    <row r="42" spans="1:13" ht="15.75" thickBot="1" x14ac:dyDescent="0.3">
      <c r="A42" s="55"/>
      <c r="B42" s="25"/>
      <c r="C42" s="26" t="s">
        <v>17</v>
      </c>
      <c r="D42" s="27">
        <v>5203.7600000000039</v>
      </c>
      <c r="E42" s="27"/>
      <c r="F42" s="27">
        <v>48730.399999999645</v>
      </c>
      <c r="G42" s="27"/>
      <c r="H42" s="27"/>
      <c r="I42" s="27"/>
      <c r="J42" s="27">
        <v>138.76</v>
      </c>
      <c r="K42" s="27"/>
      <c r="L42" s="27"/>
      <c r="M42" s="28">
        <v>54072.919999999649</v>
      </c>
    </row>
    <row r="43" spans="1:13" x14ac:dyDescent="0.25">
      <c r="A43" s="55"/>
      <c r="B43" s="29" t="s">
        <v>40</v>
      </c>
      <c r="C43" s="30" t="s">
        <v>16</v>
      </c>
      <c r="D43" s="31"/>
      <c r="E43" s="31"/>
      <c r="F43" s="31"/>
      <c r="G43" s="31"/>
      <c r="H43" s="31"/>
      <c r="I43" s="31"/>
      <c r="J43" s="31"/>
      <c r="K43" s="31">
        <v>56</v>
      </c>
      <c r="L43" s="31"/>
      <c r="M43" s="15">
        <v>56</v>
      </c>
    </row>
    <row r="44" spans="1:13" ht="15.75" thickBot="1" x14ac:dyDescent="0.3">
      <c r="A44" s="55"/>
      <c r="B44" s="25"/>
      <c r="C44" s="26" t="s">
        <v>17</v>
      </c>
      <c r="D44" s="27"/>
      <c r="E44" s="27"/>
      <c r="F44" s="27"/>
      <c r="G44" s="27"/>
      <c r="H44" s="27"/>
      <c r="I44" s="27"/>
      <c r="J44" s="27"/>
      <c r="K44" s="27">
        <v>4704</v>
      </c>
      <c r="L44" s="27"/>
      <c r="M44" s="28">
        <v>4704</v>
      </c>
    </row>
    <row r="45" spans="1:13" x14ac:dyDescent="0.25">
      <c r="A45" s="55"/>
      <c r="B45" s="29" t="s">
        <v>41</v>
      </c>
      <c r="C45" s="30" t="s">
        <v>16</v>
      </c>
      <c r="D45" s="31"/>
      <c r="E45" s="31"/>
      <c r="F45" s="31">
        <v>235</v>
      </c>
      <c r="G45" s="31"/>
      <c r="H45" s="31"/>
      <c r="I45" s="31"/>
      <c r="J45" s="31">
        <v>134</v>
      </c>
      <c r="K45" s="31"/>
      <c r="L45" s="31"/>
      <c r="M45" s="15">
        <v>369</v>
      </c>
    </row>
    <row r="46" spans="1:13" ht="15.75" thickBot="1" x14ac:dyDescent="0.3">
      <c r="A46" s="55"/>
      <c r="B46" s="25"/>
      <c r="C46" s="26" t="s">
        <v>17</v>
      </c>
      <c r="D46" s="27"/>
      <c r="E46" s="27"/>
      <c r="F46" s="27">
        <v>22431.239999999983</v>
      </c>
      <c r="G46" s="27"/>
      <c r="H46" s="27"/>
      <c r="I46" s="27"/>
      <c r="J46" s="27">
        <v>9776.3100000000104</v>
      </c>
      <c r="K46" s="27"/>
      <c r="L46" s="27"/>
      <c r="M46" s="28">
        <v>32207.549999999996</v>
      </c>
    </row>
    <row r="47" spans="1:13" x14ac:dyDescent="0.25">
      <c r="A47" s="55"/>
      <c r="B47" s="29" t="s">
        <v>42</v>
      </c>
      <c r="C47" s="30" t="s">
        <v>16</v>
      </c>
      <c r="D47" s="31"/>
      <c r="E47" s="31"/>
      <c r="F47" s="31">
        <v>2240</v>
      </c>
      <c r="G47" s="31">
        <f>971+62</f>
        <v>1033</v>
      </c>
      <c r="H47" s="31"/>
      <c r="I47" s="31">
        <v>1949</v>
      </c>
      <c r="J47" s="31"/>
      <c r="K47" s="31"/>
      <c r="L47" s="31"/>
      <c r="M47" s="15">
        <f>5160+62</f>
        <v>5222</v>
      </c>
    </row>
    <row r="48" spans="1:13" ht="15.75" thickBot="1" x14ac:dyDescent="0.3">
      <c r="A48" s="55"/>
      <c r="B48" s="25"/>
      <c r="C48" s="26" t="s">
        <v>17</v>
      </c>
      <c r="D48" s="27"/>
      <c r="E48" s="27"/>
      <c r="F48" s="27">
        <v>33600</v>
      </c>
      <c r="G48" s="27">
        <f>14565+930</f>
        <v>15495</v>
      </c>
      <c r="H48" s="27"/>
      <c r="I48" s="27">
        <v>29235</v>
      </c>
      <c r="J48" s="27"/>
      <c r="K48" s="27"/>
      <c r="L48" s="27"/>
      <c r="M48" s="28">
        <f>77400+930</f>
        <v>78330</v>
      </c>
    </row>
    <row r="49" spans="1:15" x14ac:dyDescent="0.25">
      <c r="A49" s="55"/>
      <c r="B49" s="29" t="s">
        <v>43</v>
      </c>
      <c r="C49" s="30" t="s">
        <v>16</v>
      </c>
      <c r="D49" s="31">
        <v>37</v>
      </c>
      <c r="E49" s="31">
        <v>41</v>
      </c>
      <c r="F49" s="31">
        <v>195</v>
      </c>
      <c r="G49" s="31">
        <v>267</v>
      </c>
      <c r="H49" s="31">
        <v>66</v>
      </c>
      <c r="I49" s="31">
        <v>5</v>
      </c>
      <c r="J49" s="31">
        <v>64</v>
      </c>
      <c r="K49" s="31">
        <v>95</v>
      </c>
      <c r="L49" s="31">
        <v>16</v>
      </c>
      <c r="M49" s="15">
        <v>786</v>
      </c>
    </row>
    <row r="50" spans="1:15" ht="15.75" thickBot="1" x14ac:dyDescent="0.3">
      <c r="A50" s="55"/>
      <c r="B50" s="25"/>
      <c r="C50" s="26" t="s">
        <v>17</v>
      </c>
      <c r="D50" s="27">
        <v>13135</v>
      </c>
      <c r="E50" s="27">
        <v>13446.679999999993</v>
      </c>
      <c r="F50" s="27">
        <v>64653.179999999971</v>
      </c>
      <c r="G50" s="27">
        <v>89797.560000000231</v>
      </c>
      <c r="H50" s="27">
        <v>22737.299999999996</v>
      </c>
      <c r="I50" s="27">
        <v>1775</v>
      </c>
      <c r="J50" s="27">
        <v>22442.92</v>
      </c>
      <c r="K50" s="27">
        <v>31646.899999999987</v>
      </c>
      <c r="L50" s="27">
        <v>5680</v>
      </c>
      <c r="M50" s="28">
        <v>265314.54000000015</v>
      </c>
    </row>
    <row r="51" spans="1:15" x14ac:dyDescent="0.25">
      <c r="A51" s="55"/>
      <c r="B51" s="29" t="s">
        <v>44</v>
      </c>
      <c r="C51" s="30" t="s">
        <v>16</v>
      </c>
      <c r="D51" s="31"/>
      <c r="E51" s="31"/>
      <c r="F51" s="31">
        <v>142</v>
      </c>
      <c r="G51" s="31">
        <v>125</v>
      </c>
      <c r="H51" s="31">
        <v>76</v>
      </c>
      <c r="I51" s="31"/>
      <c r="J51" s="31"/>
      <c r="K51" s="31">
        <v>20</v>
      </c>
      <c r="L51" s="31"/>
      <c r="M51" s="15">
        <v>363</v>
      </c>
    </row>
    <row r="52" spans="1:15" ht="15.75" thickBot="1" x14ac:dyDescent="0.3">
      <c r="A52" s="55"/>
      <c r="B52" s="25"/>
      <c r="C52" s="26" t="s">
        <v>17</v>
      </c>
      <c r="D52" s="27"/>
      <c r="E52" s="27"/>
      <c r="F52" s="27">
        <v>12722.060000000003</v>
      </c>
      <c r="G52" s="27">
        <v>11239.320000000007</v>
      </c>
      <c r="H52" s="27">
        <v>6755.6400000000067</v>
      </c>
      <c r="I52" s="27"/>
      <c r="J52" s="27"/>
      <c r="K52" s="27">
        <v>1776.3000000000006</v>
      </c>
      <c r="L52" s="27"/>
      <c r="M52" s="28">
        <v>32493.320000000018</v>
      </c>
    </row>
    <row r="53" spans="1:15" x14ac:dyDescent="0.25">
      <c r="A53" s="55"/>
      <c r="B53" s="29" t="s">
        <v>45</v>
      </c>
      <c r="C53" s="30" t="s">
        <v>16</v>
      </c>
      <c r="D53" s="31">
        <v>13</v>
      </c>
      <c r="E53" s="31">
        <v>9</v>
      </c>
      <c r="F53" s="31">
        <v>18</v>
      </c>
      <c r="G53" s="31">
        <v>26</v>
      </c>
      <c r="H53" s="31">
        <v>13</v>
      </c>
      <c r="I53" s="31"/>
      <c r="J53" s="31"/>
      <c r="K53" s="31">
        <v>10</v>
      </c>
      <c r="L53" s="31"/>
      <c r="M53" s="15">
        <v>89</v>
      </c>
    </row>
    <row r="54" spans="1:15" ht="15.75" thickBot="1" x14ac:dyDescent="0.3">
      <c r="A54" s="55"/>
      <c r="B54" s="25"/>
      <c r="C54" s="26" t="s">
        <v>17</v>
      </c>
      <c r="D54" s="27">
        <v>4615</v>
      </c>
      <c r="E54" s="27">
        <v>3195</v>
      </c>
      <c r="F54" s="27">
        <v>6390</v>
      </c>
      <c r="G54" s="27">
        <v>9230</v>
      </c>
      <c r="H54" s="27">
        <v>4615</v>
      </c>
      <c r="I54" s="27"/>
      <c r="J54" s="27"/>
      <c r="K54" s="27">
        <v>3550</v>
      </c>
      <c r="L54" s="27"/>
      <c r="M54" s="28">
        <v>31595</v>
      </c>
    </row>
    <row r="55" spans="1:15" x14ac:dyDescent="0.25">
      <c r="A55" s="55"/>
      <c r="B55" s="29" t="s">
        <v>46</v>
      </c>
      <c r="C55" s="30" t="s">
        <v>16</v>
      </c>
      <c r="D55" s="31"/>
      <c r="E55" s="31"/>
      <c r="F55" s="31"/>
      <c r="G55" s="31">
        <v>4</v>
      </c>
      <c r="H55" s="31"/>
      <c r="I55" s="31">
        <v>19</v>
      </c>
      <c r="J55" s="31"/>
      <c r="K55" s="31">
        <v>98</v>
      </c>
      <c r="L55" s="31"/>
      <c r="M55" s="15">
        <v>121</v>
      </c>
    </row>
    <row r="56" spans="1:15" ht="15.75" thickBot="1" x14ac:dyDescent="0.3">
      <c r="A56" s="55"/>
      <c r="B56" s="43"/>
      <c r="C56" s="44" t="s">
        <v>17</v>
      </c>
      <c r="D56" s="45"/>
      <c r="E56" s="45"/>
      <c r="F56" s="45"/>
      <c r="G56" s="45">
        <v>244</v>
      </c>
      <c r="H56" s="45"/>
      <c r="I56" s="45">
        <v>1159</v>
      </c>
      <c r="J56" s="45"/>
      <c r="K56" s="45">
        <v>5978</v>
      </c>
      <c r="L56" s="45"/>
      <c r="M56" s="28">
        <v>7381</v>
      </c>
    </row>
    <row r="57" spans="1:15" x14ac:dyDescent="0.25">
      <c r="A57" s="56"/>
      <c r="B57" s="29" t="s">
        <v>47</v>
      </c>
      <c r="C57" s="30" t="s">
        <v>16</v>
      </c>
      <c r="D57" s="31"/>
      <c r="E57" s="31"/>
      <c r="F57" s="31">
        <v>6</v>
      </c>
      <c r="G57" s="31"/>
      <c r="H57" s="31"/>
      <c r="I57" s="31"/>
      <c r="J57" s="31">
        <v>2</v>
      </c>
      <c r="K57" s="31"/>
      <c r="L57" s="31"/>
      <c r="M57" s="15">
        <f>D57+E57+F57+G57+H57+I57+J57+K57+L57</f>
        <v>8</v>
      </c>
    </row>
    <row r="58" spans="1:15" ht="15.75" thickBot="1" x14ac:dyDescent="0.3">
      <c r="A58" s="56"/>
      <c r="B58" s="43"/>
      <c r="C58" s="44" t="s">
        <v>17</v>
      </c>
      <c r="D58" s="45"/>
      <c r="E58" s="45"/>
      <c r="F58" s="45">
        <v>4676.76</v>
      </c>
      <c r="G58" s="45"/>
      <c r="H58" s="45"/>
      <c r="I58" s="45"/>
      <c r="J58" s="45">
        <v>1558.92</v>
      </c>
      <c r="K58" s="45"/>
      <c r="L58" s="45"/>
      <c r="M58" s="28">
        <f>D58+E58+F58+G58+H58+I58+J58+K58+L58</f>
        <v>6235.68</v>
      </c>
    </row>
    <row r="59" spans="1:15" s="60" customFormat="1" x14ac:dyDescent="0.25">
      <c r="A59" s="57" t="s">
        <v>48</v>
      </c>
      <c r="B59" s="58"/>
      <c r="C59" s="59"/>
      <c r="D59" s="49">
        <f>D31+D33+D35+D37+D39+D41+D43+D45+D47+D49+D51+D53+D55</f>
        <v>9006</v>
      </c>
      <c r="E59" s="49">
        <f>E31+E33+E35+E37+E39+E41+E43+E45+E47+E49+E51+E53+E55</f>
        <v>1762</v>
      </c>
      <c r="F59" s="49">
        <f>F31+F33+F35+F37+F39+F41+F43+F45+F47+F49+F51+F53+F55+F57</f>
        <v>12489</v>
      </c>
      <c r="G59" s="49">
        <f t="shared" ref="G59:I60" si="3">G31+G33+G35+G37+G39+G41+G43+G45+G47+G49+G51+G53+G55</f>
        <v>4686</v>
      </c>
      <c r="H59" s="49">
        <f t="shared" si="3"/>
        <v>1510</v>
      </c>
      <c r="I59" s="49">
        <f t="shared" si="3"/>
        <v>6900</v>
      </c>
      <c r="J59" s="49">
        <f>J31+J33+J35+J37+J39+J41+J43+J45+J47+J49+J51+J53+J55+J57</f>
        <v>5874</v>
      </c>
      <c r="K59" s="49">
        <f>K31+K33+K35+K37+K39+K41+K43+K45+K47+K49+K51+K53+K55</f>
        <v>2259</v>
      </c>
      <c r="L59" s="49">
        <f>L31+L33+L35+L37+L39+L41+L43+L45+L47+L49+L51+L53+L55</f>
        <v>1203</v>
      </c>
      <c r="M59" s="50">
        <f>M31+M33+M35+M37+M39+M41+M43+M45+M47+M49+M51+M53+M55+M57</f>
        <v>45689</v>
      </c>
    </row>
    <row r="60" spans="1:15" s="60" customFormat="1" ht="15.75" thickBot="1" x14ac:dyDescent="0.3">
      <c r="A60" s="61" t="s">
        <v>49</v>
      </c>
      <c r="B60" s="62"/>
      <c r="C60" s="63"/>
      <c r="D60" s="20">
        <f>D32+D34+D36+D38+D40+D42+D44+D46+D48+D50+D52+D54+D56</f>
        <v>979680.76000000676</v>
      </c>
      <c r="E60" s="20">
        <f>E32+E34+E36+E38+E40+E42+E44+E46+E48+E50+E52+E54+E56</f>
        <v>366910.31999999873</v>
      </c>
      <c r="F60" s="20">
        <f>F32+F34+F36+F38+F40+F42+F44+F46+F48+F50+F52+F54+F56+F58</f>
        <v>1180649.4600000097</v>
      </c>
      <c r="G60" s="20">
        <f t="shared" si="3"/>
        <v>460028.11000000522</v>
      </c>
      <c r="H60" s="20">
        <f t="shared" si="3"/>
        <v>155774.41999999987</v>
      </c>
      <c r="I60" s="20">
        <f t="shared" si="3"/>
        <v>627648.86000001105</v>
      </c>
      <c r="J60" s="20">
        <f>J32+J34+J36+J38+J40+J42+J44+J46+J48+J50+J52+J54+J56+J58</f>
        <v>715081.09000000975</v>
      </c>
      <c r="K60" s="20">
        <f>K32+K34+K36+K38+K40+K42+K44+K46+K48+K50+K52+K54+K56</f>
        <v>257502.76000000347</v>
      </c>
      <c r="L60" s="20">
        <f>L32+L34+L36+L38+L40+L42+L44+L46+L48+L50+L52+L54+L56</f>
        <v>110274.41999999982</v>
      </c>
      <c r="M60" s="21">
        <f>M32+M34+M36+M38+M40+M42+M44+M46+M48+M50+M52+M54+M56+M58</f>
        <v>4853550.200000044</v>
      </c>
    </row>
    <row r="61" spans="1:15" x14ac:dyDescent="0.25">
      <c r="L61" s="64">
        <f>L29+L59</f>
        <v>9019</v>
      </c>
    </row>
    <row r="62" spans="1:15" ht="15.75" thickBot="1" x14ac:dyDescent="0.3">
      <c r="A62" s="65" t="s">
        <v>50</v>
      </c>
      <c r="B62" s="66" t="s">
        <v>2</v>
      </c>
      <c r="C62" s="9" t="s">
        <v>3</v>
      </c>
      <c r="D62" s="9" t="s">
        <v>4</v>
      </c>
      <c r="E62" s="9" t="s">
        <v>5</v>
      </c>
      <c r="F62" s="9" t="s">
        <v>6</v>
      </c>
      <c r="G62" s="9" t="s">
        <v>7</v>
      </c>
      <c r="H62" s="9" t="s">
        <v>8</v>
      </c>
      <c r="I62" s="9" t="s">
        <v>9</v>
      </c>
      <c r="J62" s="9" t="s">
        <v>10</v>
      </c>
      <c r="K62" s="9" t="s">
        <v>11</v>
      </c>
      <c r="L62" s="9" t="s">
        <v>12</v>
      </c>
      <c r="M62" s="9" t="s">
        <v>13</v>
      </c>
    </row>
    <row r="63" spans="1:15" x14ac:dyDescent="0.25">
      <c r="A63" s="67" t="s">
        <v>51</v>
      </c>
      <c r="B63" s="68" t="s">
        <v>52</v>
      </c>
      <c r="C63" s="69" t="s">
        <v>16</v>
      </c>
      <c r="D63" s="70">
        <f t="shared" ref="D63:M64" si="4">D7</f>
        <v>6792</v>
      </c>
      <c r="E63" s="70">
        <f t="shared" si="4"/>
        <v>0</v>
      </c>
      <c r="F63" s="70">
        <f t="shared" si="4"/>
        <v>0</v>
      </c>
      <c r="G63" s="70">
        <f t="shared" si="4"/>
        <v>0</v>
      </c>
      <c r="H63" s="70">
        <f t="shared" si="4"/>
        <v>0</v>
      </c>
      <c r="I63" s="70">
        <f t="shared" si="4"/>
        <v>19467</v>
      </c>
      <c r="J63" s="70">
        <f t="shared" si="4"/>
        <v>0</v>
      </c>
      <c r="K63" s="70">
        <f t="shared" si="4"/>
        <v>0</v>
      </c>
      <c r="L63" s="70">
        <f t="shared" si="4"/>
        <v>37</v>
      </c>
      <c r="M63" s="71">
        <f t="shared" si="4"/>
        <v>26296</v>
      </c>
      <c r="O63" s="72"/>
    </row>
    <row r="64" spans="1:15" ht="15.75" thickBot="1" x14ac:dyDescent="0.3">
      <c r="A64" s="67"/>
      <c r="B64" s="73"/>
      <c r="C64" s="74" t="s">
        <v>17</v>
      </c>
      <c r="D64" s="75">
        <f t="shared" si="4"/>
        <v>48867.839999997399</v>
      </c>
      <c r="E64" s="76">
        <f t="shared" si="4"/>
        <v>0</v>
      </c>
      <c r="F64" s="76">
        <f t="shared" si="4"/>
        <v>0</v>
      </c>
      <c r="G64" s="76">
        <f t="shared" si="4"/>
        <v>0</v>
      </c>
      <c r="H64" s="76">
        <f t="shared" si="4"/>
        <v>0</v>
      </c>
      <c r="I64" s="75">
        <f t="shared" si="4"/>
        <v>137617.92000000246</v>
      </c>
      <c r="J64" s="76">
        <f t="shared" si="4"/>
        <v>0</v>
      </c>
      <c r="K64" s="76">
        <f t="shared" si="4"/>
        <v>0</v>
      </c>
      <c r="L64" s="76">
        <f t="shared" si="4"/>
        <v>267.8399999999998</v>
      </c>
      <c r="M64" s="77">
        <f t="shared" si="4"/>
        <v>186753.6</v>
      </c>
    </row>
    <row r="65" spans="1:16" x14ac:dyDescent="0.25">
      <c r="A65" s="67"/>
      <c r="B65" s="78" t="s">
        <v>14</v>
      </c>
      <c r="C65" s="79" t="s">
        <v>16</v>
      </c>
      <c r="D65" s="70"/>
      <c r="E65" s="70"/>
      <c r="F65" s="70">
        <f>F5</f>
        <v>4541</v>
      </c>
      <c r="G65" s="70"/>
      <c r="H65" s="70"/>
      <c r="I65" s="70"/>
      <c r="J65" s="70"/>
      <c r="K65" s="70"/>
      <c r="L65" s="70"/>
      <c r="M65" s="71">
        <f>M5</f>
        <v>4541</v>
      </c>
    </row>
    <row r="66" spans="1:16" ht="15.75" thickBot="1" x14ac:dyDescent="0.3">
      <c r="A66" s="67"/>
      <c r="B66" s="80"/>
      <c r="C66" s="81" t="s">
        <v>17</v>
      </c>
      <c r="D66" s="75"/>
      <c r="E66" s="75"/>
      <c r="F66" s="75">
        <f>F6</f>
        <v>136230</v>
      </c>
      <c r="G66" s="75"/>
      <c r="H66" s="75"/>
      <c r="I66" s="75"/>
      <c r="J66" s="75"/>
      <c r="K66" s="75"/>
      <c r="L66" s="75"/>
      <c r="M66" s="82">
        <f>M6</f>
        <v>136230</v>
      </c>
    </row>
    <row r="67" spans="1:16" x14ac:dyDescent="0.25">
      <c r="A67" s="67"/>
      <c r="B67" s="78" t="s">
        <v>53</v>
      </c>
      <c r="C67" s="79" t="s">
        <v>16</v>
      </c>
      <c r="D67" s="83">
        <f t="shared" ref="D67:L68" si="5">D29</f>
        <v>50942</v>
      </c>
      <c r="E67" s="83">
        <f t="shared" si="5"/>
        <v>32162</v>
      </c>
      <c r="F67" s="83">
        <f t="shared" si="5"/>
        <v>37213</v>
      </c>
      <c r="G67" s="83">
        <f t="shared" si="5"/>
        <v>17367</v>
      </c>
      <c r="H67" s="83">
        <f t="shared" si="5"/>
        <v>7262</v>
      </c>
      <c r="I67" s="83">
        <f t="shared" si="5"/>
        <v>51109</v>
      </c>
      <c r="J67" s="83">
        <f t="shared" si="5"/>
        <v>36194</v>
      </c>
      <c r="K67" s="83">
        <f t="shared" si="5"/>
        <v>17650</v>
      </c>
      <c r="L67" s="83">
        <f t="shared" si="5"/>
        <v>7816</v>
      </c>
      <c r="M67" s="71">
        <f t="shared" ref="M67:M70" si="6">SUM(D67:L67)</f>
        <v>257715</v>
      </c>
    </row>
    <row r="68" spans="1:16" ht="15.75" thickBot="1" x14ac:dyDescent="0.3">
      <c r="A68" s="67"/>
      <c r="B68" s="84" t="s">
        <v>54</v>
      </c>
      <c r="C68" s="81" t="s">
        <v>17</v>
      </c>
      <c r="D68" s="85">
        <f t="shared" si="5"/>
        <v>3111672.7600000021</v>
      </c>
      <c r="E68" s="85">
        <f t="shared" si="5"/>
        <v>1514772.6400000006</v>
      </c>
      <c r="F68" s="85">
        <f t="shared" si="5"/>
        <v>2431953</v>
      </c>
      <c r="G68" s="85">
        <f t="shared" si="5"/>
        <v>1158228.26</v>
      </c>
      <c r="H68" s="85">
        <f t="shared" si="5"/>
        <v>619736</v>
      </c>
      <c r="I68" s="85">
        <f t="shared" si="5"/>
        <v>2673910.54</v>
      </c>
      <c r="J68" s="85">
        <f t="shared" si="5"/>
        <v>1959283.1000000006</v>
      </c>
      <c r="K68" s="85">
        <f t="shared" si="5"/>
        <v>1075945.56</v>
      </c>
      <c r="L68" s="85">
        <f t="shared" si="5"/>
        <v>670296</v>
      </c>
      <c r="M68" s="82">
        <f t="shared" si="6"/>
        <v>15215797.860000005</v>
      </c>
    </row>
    <row r="69" spans="1:16" x14ac:dyDescent="0.25">
      <c r="A69" s="67"/>
      <c r="B69" s="78" t="s">
        <v>55</v>
      </c>
      <c r="C69" s="79" t="s">
        <v>16</v>
      </c>
      <c r="D69" s="86">
        <f t="shared" ref="D69:L70" si="7">D59</f>
        <v>9006</v>
      </c>
      <c r="E69" s="86">
        <f t="shared" si="7"/>
        <v>1762</v>
      </c>
      <c r="F69" s="86">
        <f t="shared" si="7"/>
        <v>12489</v>
      </c>
      <c r="G69" s="86">
        <f t="shared" si="7"/>
        <v>4686</v>
      </c>
      <c r="H69" s="86">
        <f t="shared" si="7"/>
        <v>1510</v>
      </c>
      <c r="I69" s="87">
        <f t="shared" si="7"/>
        <v>6900</v>
      </c>
      <c r="J69" s="86">
        <f t="shared" si="7"/>
        <v>5874</v>
      </c>
      <c r="K69" s="86">
        <f t="shared" si="7"/>
        <v>2259</v>
      </c>
      <c r="L69" s="86">
        <f t="shared" si="7"/>
        <v>1203</v>
      </c>
      <c r="M69" s="88">
        <f t="shared" si="6"/>
        <v>45689</v>
      </c>
    </row>
    <row r="70" spans="1:16" ht="15.75" thickBot="1" x14ac:dyDescent="0.3">
      <c r="A70" s="67"/>
      <c r="B70" s="84" t="s">
        <v>56</v>
      </c>
      <c r="C70" s="81" t="s">
        <v>17</v>
      </c>
      <c r="D70" s="85">
        <f t="shared" si="7"/>
        <v>979680.76000000676</v>
      </c>
      <c r="E70" s="85">
        <f t="shared" si="7"/>
        <v>366910.31999999873</v>
      </c>
      <c r="F70" s="85">
        <f t="shared" si="7"/>
        <v>1180649.4600000097</v>
      </c>
      <c r="G70" s="85">
        <f t="shared" si="7"/>
        <v>460028.11000000522</v>
      </c>
      <c r="H70" s="85">
        <f t="shared" si="7"/>
        <v>155774.41999999987</v>
      </c>
      <c r="I70" s="75">
        <f t="shared" si="7"/>
        <v>627648.86000001105</v>
      </c>
      <c r="J70" s="85">
        <f t="shared" si="7"/>
        <v>715081.09000000975</v>
      </c>
      <c r="K70" s="85">
        <f t="shared" si="7"/>
        <v>257502.76000000347</v>
      </c>
      <c r="L70" s="85">
        <f t="shared" si="7"/>
        <v>110274.41999999982</v>
      </c>
      <c r="M70" s="82">
        <f t="shared" si="6"/>
        <v>4853550.200000044</v>
      </c>
      <c r="O70" s="89"/>
    </row>
    <row r="71" spans="1:16" ht="15.75" thickBot="1" x14ac:dyDescent="0.3">
      <c r="A71" s="67"/>
      <c r="B71" s="90"/>
      <c r="C71" s="91"/>
      <c r="D71" s="92"/>
      <c r="E71" s="92"/>
      <c r="F71" s="92"/>
      <c r="G71" s="92"/>
      <c r="H71" s="92"/>
      <c r="I71" s="92"/>
      <c r="J71" s="92"/>
      <c r="K71" s="92"/>
      <c r="L71" s="92"/>
      <c r="M71" s="93"/>
      <c r="P71" s="89"/>
    </row>
    <row r="72" spans="1:16" x14ac:dyDescent="0.25">
      <c r="A72" s="67"/>
      <c r="B72" s="94" t="s">
        <v>27</v>
      </c>
      <c r="C72" s="95" t="s">
        <v>16</v>
      </c>
      <c r="D72" s="96">
        <f t="shared" ref="D72:L72" si="8">D22/43</f>
        <v>1893</v>
      </c>
      <c r="E72" s="96">
        <f t="shared" si="8"/>
        <v>253</v>
      </c>
      <c r="F72" s="96">
        <f t="shared" si="8"/>
        <v>2310</v>
      </c>
      <c r="G72" s="96">
        <f t="shared" si="8"/>
        <v>1082</v>
      </c>
      <c r="H72" s="96">
        <f t="shared" si="8"/>
        <v>836</v>
      </c>
      <c r="I72" s="96">
        <f t="shared" si="8"/>
        <v>1146</v>
      </c>
      <c r="J72" s="96">
        <f t="shared" si="8"/>
        <v>847</v>
      </c>
      <c r="K72" s="96">
        <f t="shared" si="8"/>
        <v>784</v>
      </c>
      <c r="L72" s="96">
        <f t="shared" si="8"/>
        <v>915</v>
      </c>
      <c r="M72" s="97">
        <f>D72+E72+F72+G72+H72+I72+J72+K72+L72</f>
        <v>10066</v>
      </c>
    </row>
    <row r="73" spans="1:16" x14ac:dyDescent="0.25">
      <c r="A73" s="67"/>
      <c r="B73" s="98" t="s">
        <v>57</v>
      </c>
      <c r="C73" s="99" t="s">
        <v>16</v>
      </c>
      <c r="D73" s="100">
        <f t="shared" ref="D73:L73" si="9">D24/90</f>
        <v>387</v>
      </c>
      <c r="E73" s="100">
        <f t="shared" si="9"/>
        <v>0</v>
      </c>
      <c r="F73" s="100">
        <f t="shared" si="9"/>
        <v>56</v>
      </c>
      <c r="G73" s="100">
        <f t="shared" si="9"/>
        <v>17</v>
      </c>
      <c r="H73" s="100">
        <f t="shared" si="9"/>
        <v>17</v>
      </c>
      <c r="I73" s="100">
        <f t="shared" si="9"/>
        <v>0</v>
      </c>
      <c r="J73" s="100">
        <f t="shared" si="9"/>
        <v>4</v>
      </c>
      <c r="K73" s="100">
        <f t="shared" si="9"/>
        <v>9</v>
      </c>
      <c r="L73" s="100">
        <f t="shared" si="9"/>
        <v>1</v>
      </c>
      <c r="M73" s="101">
        <f t="shared" ref="M73:M74" si="10">D73+E73+F73+G73+H73+I73+J73+K73+L73</f>
        <v>491</v>
      </c>
    </row>
    <row r="74" spans="1:16" ht="15.75" thickBot="1" x14ac:dyDescent="0.3">
      <c r="A74" s="102"/>
      <c r="B74" s="103" t="s">
        <v>30</v>
      </c>
      <c r="C74" s="104" t="s">
        <v>16</v>
      </c>
      <c r="D74" s="105">
        <f>D28/27</f>
        <v>1025</v>
      </c>
      <c r="E74" s="105">
        <f t="shared" ref="E74:L74" si="11">E28/27</f>
        <v>1</v>
      </c>
      <c r="F74" s="105">
        <f t="shared" si="11"/>
        <v>1658</v>
      </c>
      <c r="G74" s="105">
        <f t="shared" si="11"/>
        <v>411</v>
      </c>
      <c r="H74" s="105">
        <f t="shared" si="11"/>
        <v>0</v>
      </c>
      <c r="I74" s="105">
        <f t="shared" si="11"/>
        <v>619</v>
      </c>
      <c r="J74" s="105">
        <f t="shared" si="11"/>
        <v>3</v>
      </c>
      <c r="K74" s="105">
        <f t="shared" si="11"/>
        <v>753</v>
      </c>
      <c r="L74" s="105">
        <f t="shared" si="11"/>
        <v>7</v>
      </c>
      <c r="M74" s="106">
        <f t="shared" si="10"/>
        <v>4477</v>
      </c>
    </row>
    <row r="76" spans="1:16" x14ac:dyDescent="0.25">
      <c r="D76" s="107"/>
      <c r="E76" s="107"/>
      <c r="F76" s="107"/>
      <c r="G76" s="107"/>
      <c r="H76" s="107"/>
      <c r="I76" s="107"/>
      <c r="J76" s="107"/>
      <c r="K76" s="107"/>
      <c r="L76" s="107"/>
      <c r="M76" s="107"/>
    </row>
    <row r="77" spans="1:16" x14ac:dyDescent="0.25">
      <c r="B77" s="108"/>
      <c r="C77" s="109"/>
      <c r="D77" s="108"/>
      <c r="E77" s="110"/>
      <c r="F77" s="110"/>
      <c r="G77" s="110"/>
      <c r="H77" s="110"/>
      <c r="I77" s="110"/>
      <c r="J77" s="110"/>
      <c r="K77" s="110"/>
      <c r="L77" s="110"/>
      <c r="M77" s="110"/>
      <c r="N77" s="110"/>
    </row>
    <row r="78" spans="1:16" x14ac:dyDescent="0.25">
      <c r="B78" s="108"/>
      <c r="C78" s="109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</row>
    <row r="79" spans="1:16" x14ac:dyDescent="0.25">
      <c r="A79" t="s">
        <v>58</v>
      </c>
      <c r="B79" s="108"/>
      <c r="C79" s="109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</row>
    <row r="80" spans="1:16" x14ac:dyDescent="0.25">
      <c r="B80" s="108"/>
      <c r="C80" s="109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</row>
    <row r="81" spans="2:14" x14ac:dyDescent="0.25"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</row>
    <row r="82" spans="2:14" x14ac:dyDescent="0.25"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</row>
    <row r="83" spans="2:14" x14ac:dyDescent="0.25"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31"/>
      <c r="N83" s="108"/>
    </row>
    <row r="84" spans="2:14" x14ac:dyDescent="0.25"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</row>
    <row r="85" spans="2:14" x14ac:dyDescent="0.25"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</row>
    <row r="86" spans="2:14" x14ac:dyDescent="0.25">
      <c r="B86" s="111"/>
      <c r="C86" s="111"/>
      <c r="D86" s="111"/>
      <c r="E86" s="111"/>
      <c r="F86" s="112"/>
      <c r="G86" s="112"/>
      <c r="H86" s="113"/>
      <c r="I86" s="113"/>
      <c r="J86" s="113"/>
      <c r="K86" s="113"/>
      <c r="L86" s="113"/>
      <c r="M86" s="113"/>
      <c r="N86" s="114"/>
    </row>
    <row r="87" spans="2:14" x14ac:dyDescent="0.25"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</row>
    <row r="88" spans="2:14" x14ac:dyDescent="0.25">
      <c r="B88" s="109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</row>
    <row r="89" spans="2:14" x14ac:dyDescent="0.25"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</row>
    <row r="90" spans="2:14" x14ac:dyDescent="0.25"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</row>
    <row r="91" spans="2:14" x14ac:dyDescent="0.25"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</row>
    <row r="92" spans="2:14" x14ac:dyDescent="0.25"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</row>
    <row r="93" spans="2:14" x14ac:dyDescent="0.25"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</row>
    <row r="94" spans="2:14" x14ac:dyDescent="0.25"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</row>
    <row r="95" spans="2:14" x14ac:dyDescent="0.25"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</row>
    <row r="96" spans="2:14" x14ac:dyDescent="0.25"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</row>
    <row r="97" spans="2:14" x14ac:dyDescent="0.25"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</row>
    <row r="98" spans="2:14" x14ac:dyDescent="0.25"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</row>
  </sheetData>
  <mergeCells count="12">
    <mergeCell ref="A30:B30"/>
    <mergeCell ref="A31:A56"/>
    <mergeCell ref="A59:B59"/>
    <mergeCell ref="A60:B60"/>
    <mergeCell ref="A63:A74"/>
    <mergeCell ref="B63:B64"/>
    <mergeCell ref="A1:L1"/>
    <mergeCell ref="A2:L2"/>
    <mergeCell ref="A5:B6"/>
    <mergeCell ref="A7:B8"/>
    <mergeCell ref="A9:A28"/>
    <mergeCell ref="A29:B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PDG y CEX x Area 2018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ANDREU FELIPE, ISABEL</dc:creator>
  <cp:lastModifiedBy>ANDREU FELIPE, ISABEL</cp:lastModifiedBy>
  <dcterms:created xsi:type="dcterms:W3CDTF">2019-03-15T09:17:54Z</dcterms:created>
  <dcterms:modified xsi:type="dcterms:W3CDTF">2019-03-15T09:19:49Z</dcterms:modified>
</cp:coreProperties>
</file>