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5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ublicidad\06. PLAN PUBLICIDAD\PCPI 2021\01. ELABORACIÓN\06 COMBINAR CORRESPONDENCIA\"/>
    </mc:Choice>
  </mc:AlternateContent>
  <bookViews>
    <workbookView xWindow="-120" yWindow="-120" windowWidth="19440" windowHeight="15156" tabRatio="725" activeTab="5"/>
  </bookViews>
  <sheets>
    <sheet name="Periodos Ejec. Camp." sheetId="16" r:id="rId1"/>
    <sheet name="Camp. por Eje y Ppto" sheetId="17" r:id="rId2"/>
    <sheet name="Camp. por Objetivo Legal" sheetId="12" r:id="rId3"/>
    <sheet name="Camp. por Medios" sheetId="14" r:id="rId4"/>
    <sheet name="Camp. por P. Objetivo" sheetId="15" r:id="rId5"/>
    <sheet name="Campañas por ámbitos" sheetId="19" r:id="rId6"/>
    <sheet name="Consejería Campañas Presupuesto" sheetId="24" r:id="rId7"/>
    <sheet name="Campañas con fondos europeos" sheetId="21" r:id="rId8"/>
    <sheet name="Presupuestos por ejes" sheetId="23" r:id="rId9"/>
    <sheet name="Por Objetivos %" sheetId="1" r:id="rId10"/>
    <sheet name="Por Objetivos" sheetId="2" r:id="rId11"/>
    <sheet name="Por Medios" sheetId="3" r:id="rId12"/>
    <sheet name="Por Zonas" sheetId="5" r:id="rId13"/>
    <sheet name="Por ejes" sheetId="6" r:id="rId14"/>
    <sheet name="Gestión Comunicación" sheetId="7" r:id="rId15"/>
    <sheet name="Población" sheetId="8" r:id="rId16"/>
  </sheets>
  <definedNames>
    <definedName name="DatosExternos_1" localSheetId="1" hidden="1">'Camp. por Eje y Ppto'!$A$1:$C$11</definedName>
    <definedName name="DatosExternos_1" localSheetId="2" hidden="1">'Camp. por Objetivo Legal'!$A$1:$D$14</definedName>
    <definedName name="DatosExternos_1" localSheetId="4" hidden="1">'Camp. por P. Objetivo'!$A$1:$B$16</definedName>
    <definedName name="DatosExternos_1" localSheetId="7" hidden="1">'Campañas con fondos europeos'!$A$1:$F$14</definedName>
    <definedName name="DatosExternos_1" localSheetId="5" hidden="1">'Campañas por ámbitos'!$A$1:$E$33</definedName>
    <definedName name="DatosExternos_1" localSheetId="8" hidden="1">'Presupuestos por ejes'!$A$1:$C$12</definedName>
    <definedName name="DatosExternos_2" localSheetId="3" hidden="1">'Camp. por Medios'!$A$1:$B$9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4" l="1"/>
  <c r="C12" i="17"/>
  <c r="D15" i="12"/>
  <c r="H44" i="19" l="1"/>
  <c r="E8" i="12" l="1"/>
  <c r="E9" i="12"/>
  <c r="C71" i="24"/>
  <c r="D45" i="24"/>
  <c r="D46" i="24"/>
  <c r="D54" i="24" s="1"/>
  <c r="D47" i="24"/>
  <c r="D48" i="24"/>
  <c r="D49" i="24"/>
  <c r="D50" i="24"/>
  <c r="D51" i="24"/>
  <c r="D52" i="24"/>
  <c r="D53" i="24"/>
  <c r="D44" i="24"/>
  <c r="C69" i="24"/>
  <c r="D68" i="24" s="1"/>
  <c r="B69" i="24"/>
  <c r="C54" i="24"/>
  <c r="B54" i="24"/>
  <c r="C34" i="24"/>
  <c r="B34" i="24"/>
  <c r="C32" i="24"/>
  <c r="B32" i="24"/>
  <c r="C29" i="24"/>
  <c r="B29" i="24"/>
  <c r="C27" i="24"/>
  <c r="B27" i="24"/>
  <c r="C23" i="24"/>
  <c r="B23" i="24"/>
  <c r="C19" i="24"/>
  <c r="B19" i="24"/>
  <c r="C16" i="24"/>
  <c r="B16" i="24"/>
  <c r="C13" i="24"/>
  <c r="B13" i="24"/>
  <c r="C9" i="24"/>
  <c r="B9" i="24"/>
  <c r="C5" i="24"/>
  <c r="B5" i="24"/>
  <c r="D59" i="24" l="1"/>
  <c r="D64" i="24"/>
  <c r="D60" i="24"/>
  <c r="D66" i="24"/>
  <c r="D62" i="24"/>
  <c r="D65" i="24"/>
  <c r="D61" i="24"/>
  <c r="D67" i="24"/>
  <c r="D63" i="24"/>
  <c r="C35" i="24"/>
  <c r="C36" i="24" s="1"/>
  <c r="B35" i="24"/>
  <c r="B36" i="24" s="1"/>
  <c r="D3" i="23"/>
  <c r="D4" i="23"/>
  <c r="D5" i="23"/>
  <c r="D6" i="23"/>
  <c r="D7" i="23"/>
  <c r="D8" i="23"/>
  <c r="D9" i="23"/>
  <c r="D10" i="23"/>
  <c r="D11" i="23"/>
  <c r="D12" i="23"/>
  <c r="D2" i="23"/>
  <c r="C12" i="23"/>
  <c r="B12" i="23"/>
  <c r="D20" i="21"/>
  <c r="D21" i="21"/>
  <c r="D22" i="21"/>
  <c r="D23" i="21"/>
  <c r="D24" i="21"/>
  <c r="D25" i="21"/>
  <c r="D26" i="21"/>
  <c r="D27" i="21"/>
  <c r="D28" i="21"/>
  <c r="D29" i="21"/>
  <c r="D30" i="21"/>
  <c r="D31" i="21"/>
  <c r="A20" i="21"/>
  <c r="B20" i="21" s="1"/>
  <c r="C20" i="21"/>
  <c r="E20" i="21"/>
  <c r="A21" i="21"/>
  <c r="B21" i="21" s="1"/>
  <c r="C21" i="21"/>
  <c r="E21" i="21"/>
  <c r="A22" i="21"/>
  <c r="B22" i="21" s="1"/>
  <c r="C22" i="21"/>
  <c r="E22" i="21"/>
  <c r="F22" i="21" s="1"/>
  <c r="G24" i="21" s="1"/>
  <c r="A23" i="21"/>
  <c r="B23" i="21" s="1"/>
  <c r="C23" i="21"/>
  <c r="E23" i="21"/>
  <c r="A24" i="21"/>
  <c r="B24" i="21" s="1"/>
  <c r="C24" i="21"/>
  <c r="E24" i="21"/>
  <c r="F24" i="21" s="1"/>
  <c r="A25" i="21"/>
  <c r="B25" i="21" s="1"/>
  <c r="C25" i="21"/>
  <c r="E25" i="21"/>
  <c r="F25" i="21" s="1"/>
  <c r="G31" i="21" s="1"/>
  <c r="A26" i="21"/>
  <c r="B26" i="21" s="1"/>
  <c r="C26" i="21"/>
  <c r="E26" i="21"/>
  <c r="A27" i="21"/>
  <c r="B27" i="21" s="1"/>
  <c r="C27" i="21"/>
  <c r="E27" i="21"/>
  <c r="A28" i="21"/>
  <c r="B28" i="21" s="1"/>
  <c r="C28" i="21"/>
  <c r="E28" i="21"/>
  <c r="A29" i="21"/>
  <c r="B29" i="21" s="1"/>
  <c r="C29" i="21"/>
  <c r="E29" i="21"/>
  <c r="A30" i="21"/>
  <c r="B30" i="21" s="1"/>
  <c r="C30" i="21"/>
  <c r="E30" i="21"/>
  <c r="A31" i="21"/>
  <c r="B31" i="21" s="1"/>
  <c r="C31" i="21"/>
  <c r="E31" i="21"/>
  <c r="F31" i="21" s="1"/>
  <c r="B19" i="21"/>
  <c r="C19" i="21"/>
  <c r="E19" i="21"/>
  <c r="A19" i="21"/>
  <c r="A52" i="19"/>
  <c r="A41" i="19"/>
  <c r="A40" i="19"/>
  <c r="B12" i="17"/>
  <c r="B19" i="17"/>
  <c r="B21" i="17"/>
  <c r="B23" i="17"/>
  <c r="B24" i="17"/>
  <c r="B25" i="17"/>
  <c r="A26" i="17"/>
  <c r="A25" i="17"/>
  <c r="A24" i="17"/>
  <c r="A23" i="17"/>
  <c r="A22" i="17"/>
  <c r="A21" i="17"/>
  <c r="A20" i="17"/>
  <c r="A19" i="17"/>
  <c r="A18" i="17"/>
  <c r="A17" i="17"/>
  <c r="C16" i="17"/>
  <c r="B16" i="17"/>
  <c r="A16" i="17"/>
  <c r="E11" i="17"/>
  <c r="E10" i="17"/>
  <c r="E9" i="17"/>
  <c r="E8" i="17"/>
  <c r="E7" i="17"/>
  <c r="E6" i="17"/>
  <c r="E5" i="17"/>
  <c r="E4" i="17"/>
  <c r="E3" i="17"/>
  <c r="E2" i="17"/>
  <c r="C27" i="17" l="1"/>
  <c r="C65" i="19"/>
  <c r="D65" i="19"/>
  <c r="D25" i="17"/>
  <c r="D26" i="17"/>
  <c r="D18" i="17"/>
  <c r="G32" i="21"/>
  <c r="D69" i="24"/>
  <c r="C51" i="19"/>
  <c r="D51" i="19"/>
  <c r="D22" i="17"/>
  <c r="D21" i="17"/>
  <c r="D24" i="17"/>
  <c r="D20" i="17"/>
  <c r="B27" i="17"/>
  <c r="D23" i="17"/>
  <c r="D19" i="17"/>
  <c r="E12" i="17"/>
  <c r="D17" i="17"/>
  <c r="E2" i="12"/>
  <c r="E3" i="12"/>
  <c r="E4" i="12"/>
  <c r="E5" i="12"/>
  <c r="E6" i="12"/>
  <c r="E7" i="12"/>
  <c r="E10" i="12"/>
  <c r="E11" i="12"/>
  <c r="E12" i="12"/>
  <c r="E13" i="12"/>
  <c r="E14" i="12"/>
  <c r="E59" i="19" l="1"/>
  <c r="E61" i="19"/>
  <c r="E52" i="19"/>
  <c r="E58" i="19"/>
  <c r="E57" i="19"/>
  <c r="C66" i="19"/>
  <c r="E64" i="19"/>
  <c r="E44" i="19"/>
  <c r="E56" i="19"/>
  <c r="E60" i="19"/>
  <c r="E63" i="19"/>
  <c r="E53" i="19"/>
  <c r="E54" i="19"/>
  <c r="E62" i="19"/>
  <c r="E55" i="19"/>
  <c r="E42" i="19"/>
  <c r="E50" i="19"/>
  <c r="E46" i="19"/>
  <c r="E48" i="19"/>
  <c r="E15" i="12"/>
  <c r="E43" i="19"/>
  <c r="E47" i="19"/>
  <c r="D66" i="19"/>
  <c r="E45" i="19"/>
  <c r="E41" i="19"/>
  <c r="E49" i="19"/>
  <c r="D27" i="17"/>
  <c r="F2" i="8"/>
  <c r="C3" i="2"/>
  <c r="C4" i="2"/>
  <c r="C5" i="2"/>
  <c r="C6" i="2"/>
  <c r="C7" i="2"/>
  <c r="C8" i="2"/>
  <c r="C9" i="2"/>
  <c r="C10" i="2"/>
  <c r="C11" i="2"/>
  <c r="C12" i="2"/>
  <c r="C13" i="2"/>
  <c r="C2" i="2"/>
  <c r="B13" i="2"/>
  <c r="E65" i="19" l="1"/>
  <c r="E51" i="19"/>
  <c r="F99" i="1"/>
  <c r="F102" i="1"/>
  <c r="E102" i="1"/>
  <c r="E99" i="1"/>
  <c r="F89" i="1"/>
  <c r="G82" i="1" s="1"/>
  <c r="E89" i="1"/>
  <c r="F78" i="1"/>
  <c r="E78" i="1"/>
  <c r="E103" i="1" l="1"/>
  <c r="E90" i="1"/>
  <c r="G84" i="1"/>
  <c r="F103" i="1"/>
  <c r="G89" i="1"/>
  <c r="G80" i="1"/>
  <c r="G88" i="1"/>
  <c r="G87" i="1"/>
  <c r="G83" i="1"/>
  <c r="G85" i="1"/>
  <c r="F90" i="1"/>
  <c r="G79" i="1"/>
  <c r="G86" i="1"/>
  <c r="G81" i="1"/>
  <c r="D3" i="7"/>
  <c r="D4" i="7"/>
  <c r="D9" i="7"/>
  <c r="D10" i="7"/>
  <c r="D11" i="7"/>
  <c r="D2" i="7"/>
  <c r="C11" i="7"/>
  <c r="D5" i="7" s="1"/>
  <c r="B11" i="7"/>
  <c r="D8" i="7" l="1"/>
  <c r="D7" i="7"/>
  <c r="D6" i="7"/>
  <c r="F3" i="8"/>
  <c r="B12" i="3" l="1"/>
  <c r="C11" i="3" s="1"/>
  <c r="E121" i="1"/>
  <c r="F119" i="1" s="1"/>
  <c r="F34" i="1"/>
  <c r="G34" i="1" s="1"/>
  <c r="E34" i="1"/>
  <c r="F28" i="1"/>
  <c r="E28" i="1"/>
  <c r="F13" i="1"/>
  <c r="G12" i="1" s="1"/>
  <c r="E13" i="1"/>
  <c r="F35" i="1" l="1"/>
  <c r="G29" i="1"/>
  <c r="G33" i="1"/>
  <c r="G21" i="1"/>
  <c r="G23" i="1"/>
  <c r="G30" i="1"/>
  <c r="F112" i="1"/>
  <c r="E35" i="1"/>
  <c r="G5" i="1"/>
  <c r="G10" i="1"/>
  <c r="G20" i="1"/>
  <c r="G27" i="1"/>
  <c r="F116" i="1"/>
  <c r="F120" i="1"/>
  <c r="G28" i="1"/>
  <c r="G74" i="1"/>
  <c r="G70" i="1"/>
  <c r="G69" i="1"/>
  <c r="G77" i="1"/>
  <c r="G73" i="1"/>
  <c r="G76" i="1"/>
  <c r="G72" i="1"/>
  <c r="G68" i="1"/>
  <c r="G75" i="1"/>
  <c r="G71" i="1"/>
  <c r="G78" i="1"/>
  <c r="G6" i="1"/>
  <c r="G9" i="1"/>
  <c r="G19" i="1"/>
  <c r="G24" i="1"/>
  <c r="F113" i="1"/>
  <c r="F117" i="1"/>
  <c r="G3" i="1"/>
  <c r="G11" i="1"/>
  <c r="G25" i="1"/>
  <c r="F110" i="1"/>
  <c r="F114" i="1"/>
  <c r="F118" i="1"/>
  <c r="G7" i="1"/>
  <c r="G31" i="1"/>
  <c r="G4" i="1"/>
  <c r="G8" i="1"/>
  <c r="G18" i="1"/>
  <c r="G22" i="1"/>
  <c r="G26" i="1"/>
  <c r="G32" i="1"/>
  <c r="F111" i="1"/>
  <c r="F115" i="1"/>
  <c r="C4" i="3"/>
  <c r="C5" i="3"/>
  <c r="C2" i="3"/>
  <c r="C6" i="3"/>
  <c r="C10" i="3"/>
  <c r="C8" i="3"/>
  <c r="C9" i="3"/>
  <c r="C3" i="3"/>
  <c r="C7" i="3"/>
  <c r="G13" i="1" l="1"/>
  <c r="F121" i="1"/>
  <c r="C12" i="3"/>
</calcChain>
</file>

<file path=xl/connections.xml><?xml version="1.0" encoding="utf-8"?>
<connections xmlns="http://schemas.openxmlformats.org/spreadsheetml/2006/main">
  <connection id="1" keepAlive="1" name="Consulta - C Campañas con fondos europeos" description="Conexión a la consulta 'C Campañas con fondos europeos' en el libro." type="5" refreshedVersion="6" background="1" saveData="1">
    <dbPr connection="provider=Microsoft.Mashup.OleDb.1;data source=$EmbeddedMashup(6f25728c-5a2b-4103-9111-454da72d5dcf)$;location=&quot;C Campañas con fondos europeos&quot;;extended properties=" command="SELECT * FROM [C Campañas con fondos europeos]"/>
  </connection>
  <connection id="2" keepAlive="1" name="Consulta - C Campañas por ámbitos" description="Conexión a la consulta 'C Campañas por ámbitos' en el libro." type="5" refreshedVersion="6" background="1" saveData="1">
    <dbPr connection="provider=Microsoft.Mashup.OleDb.1;data source=$EmbeddedMashup(6f25728c-5a2b-4103-9111-454da72d5dcf)$;location=&quot;C Campañas por ámbitos&quot;;extended properties=" command="SELECT * FROM [C Campañas por ámbitos]"/>
  </connection>
  <connection id="3" keepAlive="1" name="Consulta - C Campañas por Eje (2)" description="Conexión a la consulta 'C Campañas por Eje (2)' en el libro." type="5" refreshedVersion="6" background="1" saveData="1">
    <dbPr connection="provider=Microsoft.Mashup.OleDb.1;data source=$EmbeddedMashup(6f25728c-5a2b-4103-9111-454da72d5dcf)$;location=&quot;C Campañas por Eje (2)&quot;;extended properties=" command="SELECT * FROM [C Campañas por Eje (2)]"/>
  </connection>
  <connection id="4" keepAlive="1" name="Consulta - C Campañas por medios" description="Conexión a la consulta 'C Campañas por medios' en el libro." type="5" refreshedVersion="6" background="1" saveData="1">
    <dbPr connection="provider=Microsoft.Mashup.OleDb.1;data source=$EmbeddedMashup(6f25728c-5a2b-4103-9111-454da72d5dcf)$;location=&quot;C Campañas por medios&quot;;extended properties=" command="SELECT * FROM [C Campañas por medios]"/>
  </connection>
  <connection id="5" keepAlive="1" name="Consulta - C Campañas por Público Objetivo" description="Conexión a la consulta 'C Campañas por Público Objetivo' en el libro." type="5" refreshedVersion="6" background="1" saveData="1">
    <dbPr connection="provider=Microsoft.Mashup.OleDb.1;data source=$EmbeddedMashup(6f25728c-5a2b-4103-9111-454da72d5dcf)$;location=&quot;C Campañas por Público Objetivo&quot;;extended properties=" command="SELECT * FROM [C Campañas por Público Objetivo]"/>
  </connection>
  <connection id="6" keepAlive="1" name="Consulta - C Campañas sin fondos europeos" description="Conexión a la consulta 'C Campañas sin fondos europeos' en el libro." type="5" refreshedVersion="6" background="1" saveData="1">
    <dbPr connection="provider=Microsoft.Mashup.OleDb.1;data source=$EmbeddedMashup(6f25728c-5a2b-4103-9111-454da72d5dcf)$;location=&quot;C Campañas sin fondos europeos&quot;;extended properties=" command="SELECT * FROM [C Campañas sin fondos europeos]"/>
  </connection>
  <connection id="7" keepAlive="1" name="Consulta - C_Objetivo_Legal" description="Conexión a la consulta 'C_Objetivo_Legal' en el libro." type="5" refreshedVersion="6" background="1" saveData="1">
    <dbPr connection="provider=Microsoft.Mashup.OleDb.1;data source=$EmbeddedMashup(6f25728c-5a2b-4103-9111-454da72d5dcf)$;location=C_Objetivo_Legal;extended properties=" command="SELECT * FROM [C_Objetivo_Legal]"/>
  </connection>
</connections>
</file>

<file path=xl/sharedStrings.xml><?xml version="1.0" encoding="utf-8"?>
<sst xmlns="http://schemas.openxmlformats.org/spreadsheetml/2006/main" count="645" uniqueCount="283">
  <si>
    <t>Eje</t>
  </si>
  <si>
    <t>Empleo y Economía</t>
  </si>
  <si>
    <t>Salud</t>
  </si>
  <si>
    <t>Educación y Juventud</t>
  </si>
  <si>
    <t>Tecnología e investigación</t>
  </si>
  <si>
    <t>Infraestructuras y Seguridad</t>
  </si>
  <si>
    <t>Familia e igualdad de oportunidades</t>
  </si>
  <si>
    <t>Agua y agricultura</t>
  </si>
  <si>
    <t>Medio ambiente</t>
  </si>
  <si>
    <t>Participación ciudadana y fechas conmemorativas</t>
  </si>
  <si>
    <t>Cultura y turismo</t>
  </si>
  <si>
    <t>Ámbito</t>
  </si>
  <si>
    <t>Consejería</t>
  </si>
  <si>
    <t>Administración General</t>
  </si>
  <si>
    <t>Presidencia</t>
  </si>
  <si>
    <t>Hacienda</t>
  </si>
  <si>
    <t>Transparencia, Participación y Portavoz</t>
  </si>
  <si>
    <t>Agua, Agricultura, Ganadería y Pesca</t>
  </si>
  <si>
    <t>Fomento e Infraestructuras</t>
  </si>
  <si>
    <t>Empleo, Universidades, Empresa y Medio Ambiente</t>
  </si>
  <si>
    <t>Educación, Juventud y Deportes</t>
  </si>
  <si>
    <t>Familia e Igualdad de Oportunidades</t>
  </si>
  <si>
    <t>Turismo y Cultura</t>
  </si>
  <si>
    <t>Sector público</t>
  </si>
  <si>
    <t>Total</t>
  </si>
  <si>
    <t>%</t>
  </si>
  <si>
    <t>Presupuesto</t>
  </si>
  <si>
    <t>Campañas</t>
  </si>
  <si>
    <t>Prespupuesto</t>
  </si>
  <si>
    <t>Clasificación por ejes y por presupuesto</t>
  </si>
  <si>
    <t>Total Administración General</t>
  </si>
  <si>
    <t>Total Sector Público</t>
  </si>
  <si>
    <t>Clasificación organizativa por ámbito, proponentes y presupuesto</t>
  </si>
  <si>
    <t>12</t>
  </si>
  <si>
    <t>190.100,00 €</t>
  </si>
  <si>
    <t>Clasificación por Ejes
gestionadas directamente con Fondos Europeos</t>
  </si>
  <si>
    <t>Órgano</t>
  </si>
  <si>
    <t>Con Fondos</t>
  </si>
  <si>
    <t>Agencia Tributaria de la Región de Murcia</t>
  </si>
  <si>
    <t>Fundación Integra</t>
  </si>
  <si>
    <t>Fundación para la formación e investigación sanitaria de la Región de Murcia</t>
  </si>
  <si>
    <t>Fundación SENECA</t>
  </si>
  <si>
    <t>Instituto de Fomento de la Región de Murcia (INFO)</t>
  </si>
  <si>
    <t>Instituto de las Industrias Culturales y de las Artes</t>
  </si>
  <si>
    <t>Instituto de Turismo de la Región de Murcia</t>
  </si>
  <si>
    <t>Instituto Murciano de Investigación y Desarrollo Agrario y Alimentario (IMIDA)</t>
  </si>
  <si>
    <t>Servicio Murciano de Salud (SMS)</t>
  </si>
  <si>
    <t>Servicio Regional de Empleo y Formación (SEF)</t>
  </si>
  <si>
    <t>17</t>
  </si>
  <si>
    <t>7</t>
  </si>
  <si>
    <t>2.055.650,00 €</t>
  </si>
  <si>
    <t>Clasificación de campañas del Sector Público</t>
  </si>
  <si>
    <t>a)</t>
  </si>
  <si>
    <t>Promover valores y conductas que consoliden la democracia, la libertad, la convivencia, la igualdad y la solidaridad.</t>
  </si>
  <si>
    <t>b)</t>
  </si>
  <si>
    <t>Informar a la ciudadanía de sus derechos y sus obligaciones y de los servicios, las actividades y los programas de los que pueda hacer uso.</t>
  </si>
  <si>
    <t>c)</t>
  </si>
  <si>
    <t xml:space="preserve">Fomentar actitudes y comportamientos cívicos en la ciudadanía con relación a bienes o servicios públicos de carácter educativo, cultural, social, sanitario, de fomento del empleo y otros de naturaleza equivalente. </t>
  </si>
  <si>
    <t>d)</t>
  </si>
  <si>
    <t>Difundir información sobre los derechos y deberes de la ciudadanía y los servicios, actividades y programas de los que se puede beneficiar.</t>
  </si>
  <si>
    <t>e)</t>
  </si>
  <si>
    <t>Anunciar medidas de prevención de riesgos, de orden o seguridad pública o de evitación o reparación de daños que afecten a las personas, su salud o sus bienes, y al medio natural.</t>
  </si>
  <si>
    <t>h)</t>
  </si>
  <si>
    <t>Difundir el contenido de aquellas disposiciones jurídicas que, por su novedad o repercusión social, aconsejan su conocimiento general.</t>
  </si>
  <si>
    <t>i)</t>
  </si>
  <si>
    <t>Difundir ofertas de empleo público.</t>
  </si>
  <si>
    <t>j)</t>
  </si>
  <si>
    <t>Difundir actitudes cívicas en beneficio de la colectividad y los valores de convivencia y solidaridad entre los ciudadanos y ciudadanas.</t>
  </si>
  <si>
    <t>k)</t>
  </si>
  <si>
    <t>Contribuir a la difusión y mejora de la Región de Murcia y de su patrimonio histórico y cultural.</t>
  </si>
  <si>
    <t>l)</t>
  </si>
  <si>
    <t>La promoción de los propios valores, imagen o señas de identidad del territorio o la población de la administración anunciante.</t>
  </si>
  <si>
    <t>m)</t>
  </si>
  <si>
    <t>Apoyar a los sectores económicos regionales, mediante la promoción de la comercialización de productos regionales, especialmente en el exterior de la Región de Murcia, y de acciones que impulsen a nuestra Comunidad como destino turístico.</t>
  </si>
  <si>
    <t>Objetivo</t>
  </si>
  <si>
    <t>a) Promover valores y conductas que consoliden la democracia, la libertad, la convivencia, la igualdad y la solidaridad.</t>
  </si>
  <si>
    <t>b) Informar a la ciudadanía de sus derechos y sus obligaciones y de los servicios, las actividades y los programas de los que pueda hacer uso.</t>
  </si>
  <si>
    <t xml:space="preserve">c) Fomentar actitudes y comportamientos cívicos en la ciudadanía con relación a bienes o servicios públicos de carácter educativo, cultural, social, sanitario, de fomento del empleo y otros de naturaleza equivalente. </t>
  </si>
  <si>
    <t>d) Difundir información sobre los derechos y deberes de la ciudadanía y los servicios, actividades y programas de los que se puede beneficiar.</t>
  </si>
  <si>
    <t>e) Anunciar medidas de prevención de riesgos, de orden o seguridad pública o de evitación o reparación de daños que afecten a las personas, su salud o sus bienes, y al medio natural.</t>
  </si>
  <si>
    <t>h) Difundir el contenido de aquellas disposiciones jurídicas que, por su novedad o repercusión social, aconsejan su conocimiento general.</t>
  </si>
  <si>
    <t>i) Difundir ofertas de empleo público.</t>
  </si>
  <si>
    <t>j) Difundir actitudes cívicas en beneficio de la colectividad y los valores de convivencia y solidaridad entre los ciudadanos y ciudadanas.</t>
  </si>
  <si>
    <t>k) Contribuir a la difusión y mejora de la Región de Murcia y de su patrimonio histórico y cultural.</t>
  </si>
  <si>
    <t>l) La promoción de los propios valores, imagen o señas de identidad del territorio o la población de la administración anunciante.</t>
  </si>
  <si>
    <t>m) Apoyar a los sectores económicos regionales, mediante la promoción de la comercialización de productos regionales, especialmente en el exterior de la Región de Murcia, y de acciones que impulsen a nuestra Comunidad como destino turístico.</t>
  </si>
  <si>
    <t>Objetivos</t>
  </si>
  <si>
    <t>Televisión</t>
  </si>
  <si>
    <t>Radio</t>
  </si>
  <si>
    <t>Prensa</t>
  </si>
  <si>
    <t>Redes sociales</t>
  </si>
  <si>
    <t>Medios digitales</t>
  </si>
  <si>
    <t>Cine</t>
  </si>
  <si>
    <t>Publicidad exterior</t>
  </si>
  <si>
    <t>Correo publicitario</t>
  </si>
  <si>
    <t>Evento</t>
  </si>
  <si>
    <t>Cartelería</t>
  </si>
  <si>
    <t>Regional</t>
  </si>
  <si>
    <t>Nacional</t>
  </si>
  <si>
    <t>Europea</t>
  </si>
  <si>
    <t>Ambito</t>
  </si>
  <si>
    <t>Prespuesto</t>
  </si>
  <si>
    <t>IdSoporte</t>
  </si>
  <si>
    <t>CuentaDeSoporte</t>
  </si>
  <si>
    <t/>
  </si>
  <si>
    <t>CuentaDeIdCampaña</t>
  </si>
  <si>
    <t>Capacidad diversa</t>
  </si>
  <si>
    <t>Científicos</t>
  </si>
  <si>
    <t>Desempleados</t>
  </si>
  <si>
    <t>Docentes</t>
  </si>
  <si>
    <t>Embarazas</t>
  </si>
  <si>
    <t>Emprendedores</t>
  </si>
  <si>
    <t>Empresarios</t>
  </si>
  <si>
    <t>Familias</t>
  </si>
  <si>
    <t>General</t>
  </si>
  <si>
    <t>Inquilinos</t>
  </si>
  <si>
    <t>Investigadores</t>
  </si>
  <si>
    <t>Jóvenes</t>
  </si>
  <si>
    <t>Mujeres</t>
  </si>
  <si>
    <t>Niños</t>
  </si>
  <si>
    <t>Personal sanitario</t>
  </si>
  <si>
    <t>Propietarios</t>
  </si>
  <si>
    <t>Tercera edad</t>
  </si>
  <si>
    <t>Turistas</t>
  </si>
  <si>
    <t>Universitarios</t>
  </si>
  <si>
    <t>Población</t>
  </si>
  <si>
    <t>Sectores específicos</t>
  </si>
  <si>
    <t>Agencia Tributaria de la Región de Murcia (ATRM)</t>
  </si>
  <si>
    <t>Instituto de las Industrias Culturales y de las Artes (ICA)</t>
  </si>
  <si>
    <t>Instituto de Turismo de la Región de Murcia (ITREM)</t>
  </si>
  <si>
    <t>Total General</t>
  </si>
  <si>
    <t>Total sector público</t>
  </si>
  <si>
    <t>Consejería / Ente</t>
  </si>
  <si>
    <t xml:space="preserve">Consejería / Ente </t>
  </si>
  <si>
    <t>Campaña</t>
  </si>
  <si>
    <t>C.4.1.</t>
  </si>
  <si>
    <t>C.4.2.</t>
  </si>
  <si>
    <t>C.4.3.</t>
  </si>
  <si>
    <t>C.4.4.</t>
  </si>
  <si>
    <t>C.4.5.</t>
  </si>
  <si>
    <t>C.4.6.</t>
  </si>
  <si>
    <t>C.4.7.</t>
  </si>
  <si>
    <t>C.7.3.</t>
  </si>
  <si>
    <t>C.8.2.</t>
  </si>
  <si>
    <t>C.8.3.</t>
  </si>
  <si>
    <t>C.8.4.</t>
  </si>
  <si>
    <t>Administración Electrónica.</t>
  </si>
  <si>
    <r>
      <t>Foro CECARM</t>
    </r>
    <r>
      <rPr>
        <b/>
        <sz val="11"/>
        <color rgb="FF134163"/>
        <rFont val="Calibri"/>
        <family val="2"/>
        <scheme val="minor"/>
      </rPr>
      <t xml:space="preserve"> </t>
    </r>
  </si>
  <si>
    <t>Red Ctnet</t>
  </si>
  <si>
    <t>Cursos FORMAC@RM</t>
  </si>
  <si>
    <t>REPLAY</t>
  </si>
  <si>
    <t>SICARM</t>
  </si>
  <si>
    <t>Patrimonio digital</t>
  </si>
  <si>
    <t>Promoción de nuevos productos sostenibles e innovadores</t>
  </si>
  <si>
    <t>Fomento del ahorro y de la eficiencia energética</t>
  </si>
  <si>
    <t>Fomento de la producción y del autoconsumo de energía eléctrica de origen fotovoltaico.</t>
  </si>
  <si>
    <t>La Manga 365</t>
  </si>
  <si>
    <t>Fundación INTEGRA</t>
  </si>
  <si>
    <t>IMIDA</t>
  </si>
  <si>
    <t>Código</t>
  </si>
  <si>
    <t>50</t>
  </si>
  <si>
    <t>3.072.130,00 €</t>
  </si>
  <si>
    <t>PoblaciónObjetivo</t>
  </si>
  <si>
    <t>N_Eje</t>
  </si>
  <si>
    <t>ObjetivoLegal</t>
  </si>
  <si>
    <t>Letra_con_paréntesis</t>
  </si>
  <si>
    <t xml:space="preserve">m) </t>
  </si>
  <si>
    <t xml:space="preserve">l) </t>
  </si>
  <si>
    <t xml:space="preserve">k) </t>
  </si>
  <si>
    <t xml:space="preserve">j) </t>
  </si>
  <si>
    <t xml:space="preserve">i) </t>
  </si>
  <si>
    <t xml:space="preserve">h) </t>
  </si>
  <si>
    <t xml:space="preserve">e) </t>
  </si>
  <si>
    <t xml:space="preserve">d) </t>
  </si>
  <si>
    <t xml:space="preserve">c) </t>
  </si>
  <si>
    <t xml:space="preserve">b) </t>
  </si>
  <si>
    <t xml:space="preserve">a) </t>
  </si>
  <si>
    <t>Soporte</t>
  </si>
  <si>
    <t>CuentaDeObjetivo</t>
  </si>
  <si>
    <t>Dirección General de Innovación, Producciones y Mercados Agroalimentarios</t>
  </si>
  <si>
    <t>Dirección General del Agua</t>
  </si>
  <si>
    <t>Dirección General de Atención a la Diversidad y Calidad Educativa</t>
  </si>
  <si>
    <t>Dirección General de Juventud</t>
  </si>
  <si>
    <t>Dirección General de Planificación Educativa y Recursos Humanos</t>
  </si>
  <si>
    <t>Dirección General de Energía y Actividad Industrial y Minera</t>
  </si>
  <si>
    <t>Dirección General de Medio Ambiente y Mar Menor</t>
  </si>
  <si>
    <t>Secretaría General de Empleo, Universidades, Empresa y Medio Ambiente</t>
  </si>
  <si>
    <t>Dirección General de Familia y Políticas Sociales</t>
  </si>
  <si>
    <t>Dirección General de Mujer e Igualdad de Oportunidades</t>
  </si>
  <si>
    <t>Dirección General de Ordenación del Territorio, Arquitectura y Vivienda</t>
  </si>
  <si>
    <t>Dirección General de Transportes, Costas y Puertos</t>
  </si>
  <si>
    <t>Dirección General de Informática, Patrimonio y Telecomunicaciones</t>
  </si>
  <si>
    <t>Dirección General de la Función Pública y Calidad de los Servicios</t>
  </si>
  <si>
    <t>Dirección General de Presupuestos y Fondos Europeos</t>
  </si>
  <si>
    <t>Dirección General de Administración Local</t>
  </si>
  <si>
    <t>Dirección General de Seguridad Ciudadana y Emergencias</t>
  </si>
  <si>
    <t>Secretaría General de Presidencia</t>
  </si>
  <si>
    <t>Dirección General de Salud Pública y Adicciones</t>
  </si>
  <si>
    <t>Oficina de la Transparencia y la Participación Ciudadana de la Administración Pública de la Región de Murcia</t>
  </si>
  <si>
    <t>Secretaría General de Transparencia, Participación y Portavoz</t>
  </si>
  <si>
    <t>Dirección General de Bienes Culturales</t>
  </si>
  <si>
    <t>1.1</t>
  </si>
  <si>
    <t>1.7</t>
  </si>
  <si>
    <t>4.1</t>
  </si>
  <si>
    <t>8.2</t>
  </si>
  <si>
    <t>8.3</t>
  </si>
  <si>
    <t>8.4</t>
  </si>
  <si>
    <t>4.2</t>
  </si>
  <si>
    <t>4.3</t>
  </si>
  <si>
    <t>4.4</t>
  </si>
  <si>
    <t>4.5</t>
  </si>
  <si>
    <t>4.6</t>
  </si>
  <si>
    <t>4.7</t>
  </si>
  <si>
    <t>7.3</t>
  </si>
  <si>
    <t>Título</t>
  </si>
  <si>
    <t>OFERTA EMPLEO PÚBLICO 2019</t>
  </si>
  <si>
    <t>FONDOS ESTRUCTURALES: FEDER Y FSE</t>
  </si>
  <si>
    <t>ADMINISTRACIÓN ELECTRÓNICA</t>
  </si>
  <si>
    <t>FOMENTO DEL AHORRO Y LA EFICIENCIA ENERGÉTICA</t>
  </si>
  <si>
    <t>FOMENTO DE LA PRODUCCIÓN Y DEL AUTOCONSUMO DE ENERGÍA ELÉCTRICA DE ORIGEN FOTOVOLTAICO.</t>
  </si>
  <si>
    <t>LA MANGA 365</t>
  </si>
  <si>
    <t>FORO CECARM</t>
  </si>
  <si>
    <t>RED CTNET</t>
  </si>
  <si>
    <t>CURSOS FORMACARM</t>
  </si>
  <si>
    <t>PATRIMONIO DIGITAL</t>
  </si>
  <si>
    <t>PROMOCIÓN DE NUEVOS PRODUCTOS SOSTENIBLES E INNOVADORES</t>
  </si>
  <si>
    <t>Total Agua, Agricultura, Ganadería y Pesca</t>
  </si>
  <si>
    <t>Total Educación, Juventud y Deportes</t>
  </si>
  <si>
    <t>Total Empleo, Universidades, Empresa y Medio Ambiente</t>
  </si>
  <si>
    <t>Total Familia e Igualdad de Oportunidades</t>
  </si>
  <si>
    <t>Total Fomento e Infraestructuras</t>
  </si>
  <si>
    <t>Total Hacienda</t>
  </si>
  <si>
    <t>Total Presidencia</t>
  </si>
  <si>
    <t>Total Salud</t>
  </si>
  <si>
    <t>Total Transparencia, Participación y Portavoz</t>
  </si>
  <si>
    <t>Total Turismo y Cultura</t>
  </si>
  <si>
    <t>Total general</t>
  </si>
  <si>
    <t xml:space="preserve">Transparencia y Participación </t>
  </si>
  <si>
    <t>f)</t>
  </si>
  <si>
    <t>Anunciar Medidas en caso de emergencia o catástrofe …</t>
  </si>
  <si>
    <t>g)</t>
  </si>
  <si>
    <t>Difundir los procesos electorales</t>
  </si>
  <si>
    <t>g) Difundir los procesos electorales</t>
  </si>
  <si>
    <t>f) Anunciar Medidas en caso de emergencia o catástrofe …</t>
  </si>
  <si>
    <t>Digital</t>
  </si>
  <si>
    <t>Exterior</t>
  </si>
  <si>
    <t>Autónomos</t>
  </si>
  <si>
    <t>PYMES</t>
  </si>
  <si>
    <t>Trabajadores</t>
  </si>
  <si>
    <t>Agua, Agricultura, Ganadería, Pesca y Medio Ambiente</t>
  </si>
  <si>
    <t>Educación y Cultura</t>
  </si>
  <si>
    <t>Empleo, Investigación y Universidades</t>
  </si>
  <si>
    <t>Empresa, Industria y Portavocía</t>
  </si>
  <si>
    <t>Mujer, Igualdad, LGTBI, Familias y Política Social</t>
  </si>
  <si>
    <t>Presidencia y Hacienda</t>
  </si>
  <si>
    <t>Transparencia, Participación y Administración Pública</t>
  </si>
  <si>
    <t>Turismo, Juventud y Deportes</t>
  </si>
  <si>
    <t>Entidad de Saneamiento y Depuración de Aguas Residuales de la Región de Murcia</t>
  </si>
  <si>
    <t>Instituto de las Industrias Culturales y de las Artes de la Región de Murcia (ICA)</t>
  </si>
  <si>
    <t>Fundación SÉNECA (Agencia de Ciencia y Tecnología de la Región de Murcia)</t>
  </si>
  <si>
    <t>Fundación para la Formación e Investigación Sanitarias de la Región de Murcia</t>
  </si>
  <si>
    <t>1er Cuatrimestre</t>
  </si>
  <si>
    <t>2º Cuatrimestre</t>
  </si>
  <si>
    <t>3er Cuatrimestre</t>
  </si>
  <si>
    <t>Anuales</t>
  </si>
  <si>
    <t>BORM</t>
  </si>
  <si>
    <t>Instituto de Crédito y Finanzas de la Región de Murcia</t>
  </si>
  <si>
    <t>AMPAS</t>
  </si>
  <si>
    <t>Estudiantes</t>
  </si>
  <si>
    <t>Personal de las Administraciones Públicas</t>
  </si>
  <si>
    <t>Políticas Sociales</t>
  </si>
  <si>
    <t>Medios impresos</t>
  </si>
  <si>
    <t>Otros</t>
  </si>
  <si>
    <t>TV</t>
  </si>
  <si>
    <t>RADIO</t>
  </si>
  <si>
    <t>PRENSA DIGITAL</t>
  </si>
  <si>
    <t>RR.SS.</t>
  </si>
  <si>
    <t>ELEM. IMPRESOS</t>
  </si>
  <si>
    <t>PRENSA Y REVISTAS</t>
  </si>
  <si>
    <t>EXTERIOR</t>
  </si>
  <si>
    <t>CINE</t>
  </si>
  <si>
    <t>DIGITAL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</si>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</sst>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.##000\ &quot;€&quot;;\-#.##000\ &quot;€&quot;"/>
    <numFmt numFmtId="166" formatCode="#,##0.00\ &quot;€&quot;"/>
    <numFmt numFmtId="167" formatCode="_-* #,##0.00\ [$€-C0A]_-;\-* #,##0.00\ [$€-C0A]_-;_-* &quot;-&quot;??\ [$€-C0A]_-;_-@_-"/>
    <numFmt numFmtId="168" formatCode="_-* #,##0_-;\-* #,##0_-;_-* &quot;-&quot;??_-;_-@_-"/>
    <numFmt numFmtId="169" formatCode="#,##0\ &quot;€&quot;"/>
    <numFmt numFmtId="170" formatCode="0\ &quot;%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13416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C9BD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theme="0"/>
      </left>
      <right/>
      <top style="thin">
        <color theme="4" tint="0.39994506668294322"/>
      </top>
      <bottom/>
      <diagonal/>
    </border>
    <border>
      <left/>
      <right style="thin">
        <color theme="0"/>
      </right>
      <top style="thin">
        <color theme="4" tint="0.3999450666829432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9BC2E6"/>
      </top>
      <bottom style="thin">
        <color rgb="FFFFFFFF"/>
      </bottom>
      <diagonal/>
    </border>
    <border>
      <left/>
      <right/>
      <top style="thin">
        <color theme="4" tint="0.39994506668294322"/>
      </top>
      <bottom style="thin">
        <color theme="0"/>
      </bottom>
      <diagonal/>
    </border>
    <border>
      <left/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9" fontId="0" fillId="0" borderId="0" xfId="2" applyFont="1"/>
    <xf numFmtId="0" fontId="9" fillId="0" borderId="0" xfId="0" applyFont="1" applyAlignment="1">
      <alignment vertical="center"/>
    </xf>
    <xf numFmtId="0" fontId="9" fillId="0" borderId="0" xfId="0" applyFont="1"/>
    <xf numFmtId="0" fontId="2" fillId="6" borderId="6" xfId="0" applyFont="1" applyFill="1" applyBorder="1" applyAlignment="1">
      <alignment horizontal="center" vertical="center"/>
    </xf>
    <xf numFmtId="0" fontId="5" fillId="4" borderId="1" xfId="7" applyFont="1" applyFill="1" applyBorder="1" applyAlignment="1">
      <alignment horizontal="center"/>
    </xf>
    <xf numFmtId="0" fontId="5" fillId="0" borderId="2" xfId="7" applyFont="1" applyBorder="1" applyAlignment="1">
      <alignment wrapText="1"/>
    </xf>
    <xf numFmtId="0" fontId="5" fillId="0" borderId="2" xfId="7" applyFont="1" applyBorder="1" applyAlignment="1">
      <alignment horizontal="right" wrapText="1"/>
    </xf>
    <xf numFmtId="9" fontId="9" fillId="0" borderId="0" xfId="2" applyFont="1"/>
    <xf numFmtId="0" fontId="5" fillId="7" borderId="3" xfId="5" applyFont="1" applyFill="1" applyBorder="1" applyAlignment="1">
      <alignment horizontal="right" vertical="top" wrapText="1" indent="1"/>
    </xf>
    <xf numFmtId="0" fontId="5" fillId="7" borderId="3" xfId="5" applyFont="1" applyFill="1" applyBorder="1" applyAlignment="1">
      <alignment horizontal="center" vertical="center" wrapText="1"/>
    </xf>
    <xf numFmtId="9" fontId="9" fillId="7" borderId="3" xfId="2" applyFont="1" applyFill="1" applyBorder="1" applyAlignment="1">
      <alignment horizontal="right" vertical="center"/>
    </xf>
    <xf numFmtId="0" fontId="5" fillId="5" borderId="3" xfId="5" applyFont="1" applyFill="1" applyBorder="1" applyAlignment="1">
      <alignment horizontal="right" vertical="top" wrapText="1" indent="1"/>
    </xf>
    <xf numFmtId="0" fontId="5" fillId="5" borderId="3" xfId="5" applyFont="1" applyFill="1" applyBorder="1" applyAlignment="1">
      <alignment horizontal="center" vertical="center" wrapText="1"/>
    </xf>
    <xf numFmtId="9" fontId="9" fillId="5" borderId="3" xfId="2" applyFont="1" applyFill="1" applyBorder="1" applyAlignment="1">
      <alignment horizontal="right" vertical="center"/>
    </xf>
    <xf numFmtId="0" fontId="7" fillId="4" borderId="1" xfId="8" applyFont="1" applyFill="1" applyBorder="1" applyAlignment="1">
      <alignment horizontal="center"/>
    </xf>
    <xf numFmtId="0" fontId="7" fillId="0" borderId="2" xfId="8" applyFont="1" applyBorder="1" applyAlignment="1">
      <alignment wrapText="1"/>
    </xf>
    <xf numFmtId="0" fontId="7" fillId="4" borderId="1" xfId="9" applyFont="1" applyFill="1" applyBorder="1" applyAlignment="1">
      <alignment horizontal="center"/>
    </xf>
    <xf numFmtId="0" fontId="7" fillId="0" borderId="2" xfId="9" applyFont="1" applyBorder="1" applyAlignment="1">
      <alignment wrapText="1"/>
    </xf>
    <xf numFmtId="0" fontId="7" fillId="0" borderId="2" xfId="9" applyFont="1" applyBorder="1" applyAlignment="1">
      <alignment horizontal="right" wrapText="1"/>
    </xf>
    <xf numFmtId="0" fontId="3" fillId="0" borderId="0" xfId="0" applyFont="1"/>
    <xf numFmtId="9" fontId="0" fillId="0" borderId="0" xfId="0" applyNumberFormat="1"/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0" fillId="2" borderId="3" xfId="3" applyFont="1" applyBorder="1" applyAlignment="1">
      <alignment horizontal="center" vertical="center"/>
    </xf>
    <xf numFmtId="0" fontId="11" fillId="7" borderId="3" xfId="6" applyFont="1" applyFill="1" applyBorder="1" applyAlignment="1">
      <alignment vertical="center" wrapText="1"/>
    </xf>
    <xf numFmtId="0" fontId="11" fillId="7" borderId="3" xfId="6" applyFont="1" applyFill="1" applyBorder="1" applyAlignment="1">
      <alignment horizontal="center" vertical="center" wrapText="1"/>
    </xf>
    <xf numFmtId="44" fontId="11" fillId="7" borderId="3" xfId="1" applyFont="1" applyFill="1" applyBorder="1" applyAlignment="1">
      <alignment horizontal="right" vertical="center" wrapText="1"/>
    </xf>
    <xf numFmtId="9" fontId="9" fillId="7" borderId="3" xfId="2" applyFont="1" applyFill="1" applyBorder="1" applyAlignment="1">
      <alignment vertical="center"/>
    </xf>
    <xf numFmtId="0" fontId="11" fillId="5" borderId="3" xfId="6" applyFont="1" applyFill="1" applyBorder="1" applyAlignment="1">
      <alignment vertical="center" wrapText="1"/>
    </xf>
    <xf numFmtId="0" fontId="11" fillId="5" borderId="3" xfId="6" applyFont="1" applyFill="1" applyBorder="1" applyAlignment="1">
      <alignment horizontal="center" vertical="center" wrapText="1"/>
    </xf>
    <xf numFmtId="44" fontId="11" fillId="5" borderId="3" xfId="1" applyFont="1" applyFill="1" applyBorder="1" applyAlignment="1">
      <alignment horizontal="right" vertical="center" wrapText="1"/>
    </xf>
    <xf numFmtId="9" fontId="9" fillId="5" borderId="3" xfId="2" applyFont="1" applyFill="1" applyBorder="1" applyAlignment="1">
      <alignment vertical="center"/>
    </xf>
    <xf numFmtId="0" fontId="12" fillId="7" borderId="3" xfId="6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44" fontId="13" fillId="7" borderId="3" xfId="1" applyFont="1" applyFill="1" applyBorder="1" applyAlignment="1">
      <alignment vertical="center"/>
    </xf>
    <xf numFmtId="9" fontId="13" fillId="7" borderId="3" xfId="0" applyNumberFormat="1" applyFont="1" applyFill="1" applyBorder="1" applyAlignment="1">
      <alignment vertical="center"/>
    </xf>
    <xf numFmtId="0" fontId="11" fillId="7" borderId="3" xfId="5" applyFont="1" applyFill="1" applyBorder="1" applyAlignment="1">
      <alignment vertical="center" wrapText="1"/>
    </xf>
    <xf numFmtId="0" fontId="11" fillId="7" borderId="3" xfId="5" applyFont="1" applyFill="1" applyBorder="1" applyAlignment="1">
      <alignment horizontal="center" vertical="center" wrapText="1"/>
    </xf>
    <xf numFmtId="166" fontId="11" fillId="7" borderId="3" xfId="1" applyNumberFormat="1" applyFont="1" applyFill="1" applyBorder="1" applyAlignment="1">
      <alignment horizontal="right" vertical="center" wrapText="1"/>
    </xf>
    <xf numFmtId="9" fontId="11" fillId="7" borderId="3" xfId="2" applyFont="1" applyFill="1" applyBorder="1" applyAlignment="1">
      <alignment horizontal="right" vertical="center" wrapText="1"/>
    </xf>
    <xf numFmtId="0" fontId="11" fillId="5" borderId="3" xfId="5" applyFont="1" applyFill="1" applyBorder="1" applyAlignment="1">
      <alignment vertical="center" wrapText="1"/>
    </xf>
    <xf numFmtId="0" fontId="11" fillId="5" borderId="3" xfId="5" applyFont="1" applyFill="1" applyBorder="1" applyAlignment="1">
      <alignment horizontal="center" vertical="center" wrapText="1"/>
    </xf>
    <xf numFmtId="166" fontId="11" fillId="5" borderId="3" xfId="1" applyNumberFormat="1" applyFont="1" applyFill="1" applyBorder="1" applyAlignment="1">
      <alignment horizontal="right" vertical="center" wrapText="1"/>
    </xf>
    <xf numFmtId="9" fontId="11" fillId="5" borderId="3" xfId="2" applyFont="1" applyFill="1" applyBorder="1" applyAlignment="1">
      <alignment horizontal="right" vertical="center" wrapText="1"/>
    </xf>
    <xf numFmtId="0" fontId="12" fillId="7" borderId="3" xfId="5" applyFont="1" applyFill="1" applyBorder="1" applyAlignment="1">
      <alignment vertical="center" wrapText="1"/>
    </xf>
    <xf numFmtId="0" fontId="12" fillId="7" borderId="3" xfId="5" applyFont="1" applyFill="1" applyBorder="1" applyAlignment="1">
      <alignment horizontal="center" vertical="center" wrapText="1"/>
    </xf>
    <xf numFmtId="166" fontId="12" fillId="7" borderId="3" xfId="1" applyNumberFormat="1" applyFont="1" applyFill="1" applyBorder="1" applyAlignment="1">
      <alignment horizontal="right" vertical="center" wrapText="1"/>
    </xf>
    <xf numFmtId="9" fontId="12" fillId="7" borderId="3" xfId="2" applyFont="1" applyFill="1" applyBorder="1" applyAlignment="1">
      <alignment horizontal="right" vertical="center" wrapText="1"/>
    </xf>
    <xf numFmtId="166" fontId="13" fillId="7" borderId="3" xfId="1" applyNumberFormat="1" applyFont="1" applyFill="1" applyBorder="1" applyAlignment="1">
      <alignment vertical="center"/>
    </xf>
    <xf numFmtId="9" fontId="13" fillId="7" borderId="3" xfId="2" applyFont="1" applyFill="1" applyBorder="1" applyAlignment="1">
      <alignment vertical="center"/>
    </xf>
    <xf numFmtId="0" fontId="12" fillId="5" borderId="3" xfId="5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/>
    </xf>
    <xf numFmtId="166" fontId="13" fillId="5" borderId="3" xfId="0" applyNumberFormat="1" applyFont="1" applyFill="1" applyBorder="1" applyAlignment="1">
      <alignment vertical="center"/>
    </xf>
    <xf numFmtId="9" fontId="13" fillId="5" borderId="3" xfId="2" applyFont="1" applyFill="1" applyBorder="1" applyAlignment="1">
      <alignment vertical="center"/>
    </xf>
    <xf numFmtId="0" fontId="12" fillId="7" borderId="3" xfId="5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166" fontId="0" fillId="7" borderId="3" xfId="0" applyNumberFormat="1" applyFill="1" applyBorder="1" applyAlignment="1">
      <alignment horizontal="right" vertical="center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166" fontId="0" fillId="5" borderId="3" xfId="0" applyNumberForma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166" fontId="3" fillId="7" borderId="3" xfId="0" applyNumberFormat="1" applyFont="1" applyFill="1" applyBorder="1" applyAlignment="1">
      <alignment horizontal="right" vertical="center"/>
    </xf>
    <xf numFmtId="0" fontId="5" fillId="7" borderId="3" xfId="5" applyFont="1" applyFill="1" applyBorder="1" applyAlignment="1">
      <alignment horizontal="left" vertical="top" wrapText="1" indent="1"/>
    </xf>
    <xf numFmtId="0" fontId="5" fillId="5" borderId="3" xfId="5" applyFont="1" applyFill="1" applyBorder="1" applyAlignment="1">
      <alignment horizontal="left" vertical="top" wrapText="1" indent="1"/>
    </xf>
    <xf numFmtId="0" fontId="7" fillId="7" borderId="3" xfId="5" applyFont="1" applyFill="1" applyBorder="1" applyAlignment="1">
      <alignment horizontal="left" vertical="top" wrapText="1" indent="1"/>
    </xf>
    <xf numFmtId="0" fontId="7" fillId="4" borderId="1" xfId="11" applyFont="1" applyFill="1" applyBorder="1" applyAlignment="1">
      <alignment horizontal="center"/>
    </xf>
    <xf numFmtId="0" fontId="7" fillId="0" borderId="2" xfId="11" applyFont="1" applyBorder="1" applyAlignment="1">
      <alignment wrapText="1"/>
    </xf>
    <xf numFmtId="0" fontId="7" fillId="0" borderId="2" xfId="11" applyFont="1" applyBorder="1" applyAlignment="1">
      <alignment horizontal="right" wrapText="1"/>
    </xf>
    <xf numFmtId="0" fontId="7" fillId="7" borderId="3" xfId="10" applyFont="1" applyFill="1" applyBorder="1" applyAlignment="1">
      <alignment wrapText="1"/>
    </xf>
    <xf numFmtId="0" fontId="7" fillId="7" borderId="3" xfId="10" applyFont="1" applyFill="1" applyBorder="1" applyAlignment="1">
      <alignment horizontal="center" wrapText="1"/>
    </xf>
    <xf numFmtId="166" fontId="7" fillId="7" borderId="3" xfId="10" applyNumberFormat="1" applyFont="1" applyFill="1" applyBorder="1" applyAlignment="1">
      <alignment horizontal="right" wrapText="1"/>
    </xf>
    <xf numFmtId="0" fontId="7" fillId="5" borderId="3" xfId="10" applyFont="1" applyFill="1" applyBorder="1" applyAlignment="1">
      <alignment wrapText="1"/>
    </xf>
    <xf numFmtId="0" fontId="7" fillId="5" borderId="3" xfId="10" applyFont="1" applyFill="1" applyBorder="1" applyAlignment="1">
      <alignment horizontal="center" wrapText="1"/>
    </xf>
    <xf numFmtId="166" fontId="7" fillId="5" borderId="3" xfId="10" applyNumberFormat="1" applyFont="1" applyFill="1" applyBorder="1" applyAlignment="1">
      <alignment horizontal="right" wrapText="1"/>
    </xf>
    <xf numFmtId="0" fontId="14" fillId="5" borderId="8" xfId="10" applyFont="1" applyFill="1" applyBorder="1" applyAlignment="1">
      <alignment wrapText="1"/>
    </xf>
    <xf numFmtId="0" fontId="14" fillId="5" borderId="3" xfId="10" applyFont="1" applyFill="1" applyBorder="1" applyAlignment="1">
      <alignment horizontal="center" wrapText="1"/>
    </xf>
    <xf numFmtId="166" fontId="14" fillId="5" borderId="3" xfId="10" applyNumberFormat="1" applyFont="1" applyFill="1" applyBorder="1" applyAlignment="1">
      <alignment horizontal="right" wrapText="1"/>
    </xf>
    <xf numFmtId="0" fontId="2" fillId="6" borderId="0" xfId="0" applyFont="1" applyFill="1" applyAlignment="1">
      <alignment horizontal="center" vertical="center"/>
    </xf>
    <xf numFmtId="9" fontId="7" fillId="7" borderId="3" xfId="2" applyFont="1" applyFill="1" applyBorder="1" applyAlignment="1">
      <alignment horizontal="right" wrapText="1" indent="1"/>
    </xf>
    <xf numFmtId="9" fontId="7" fillId="5" borderId="3" xfId="2" applyFont="1" applyFill="1" applyBorder="1" applyAlignment="1">
      <alignment horizontal="right" wrapText="1" indent="1"/>
    </xf>
    <xf numFmtId="9" fontId="14" fillId="5" borderId="3" xfId="2" applyFont="1" applyFill="1" applyBorder="1" applyAlignment="1">
      <alignment horizontal="right" wrapText="1" indent="1"/>
    </xf>
    <xf numFmtId="0" fontId="2" fillId="2" borderId="3" xfId="3" applyFont="1" applyBorder="1" applyAlignment="1">
      <alignment horizontal="center" vertical="center"/>
    </xf>
    <xf numFmtId="0" fontId="7" fillId="7" borderId="3" xfId="5" applyFont="1" applyFill="1" applyBorder="1" applyAlignment="1">
      <alignment vertical="center" wrapText="1"/>
    </xf>
    <xf numFmtId="0" fontId="7" fillId="7" borderId="3" xfId="5" applyFont="1" applyFill="1" applyBorder="1" applyAlignment="1">
      <alignment horizontal="center" vertical="center" wrapText="1"/>
    </xf>
    <xf numFmtId="166" fontId="7" fillId="7" borderId="3" xfId="1" applyNumberFormat="1" applyFont="1" applyFill="1" applyBorder="1" applyAlignment="1">
      <alignment horizontal="right" vertical="center" wrapText="1"/>
    </xf>
    <xf numFmtId="9" fontId="7" fillId="7" borderId="3" xfId="2" applyFont="1" applyFill="1" applyBorder="1" applyAlignment="1">
      <alignment horizontal="right" vertical="center" wrapText="1"/>
    </xf>
    <xf numFmtId="0" fontId="7" fillId="5" borderId="3" xfId="5" applyFont="1" applyFill="1" applyBorder="1" applyAlignment="1">
      <alignment vertical="center" wrapText="1"/>
    </xf>
    <xf numFmtId="0" fontId="7" fillId="5" borderId="3" xfId="5" applyFont="1" applyFill="1" applyBorder="1" applyAlignment="1">
      <alignment horizontal="center" vertical="center" wrapText="1"/>
    </xf>
    <xf numFmtId="166" fontId="7" fillId="5" borderId="3" xfId="1" applyNumberFormat="1" applyFont="1" applyFill="1" applyBorder="1" applyAlignment="1">
      <alignment horizontal="right" vertical="center" wrapText="1"/>
    </xf>
    <xf numFmtId="9" fontId="7" fillId="5" borderId="3" xfId="2" applyFont="1" applyFill="1" applyBorder="1" applyAlignment="1">
      <alignment horizontal="right" vertical="center" wrapText="1"/>
    </xf>
    <xf numFmtId="0" fontId="14" fillId="7" borderId="3" xfId="5" applyFont="1" applyFill="1" applyBorder="1" applyAlignment="1">
      <alignment vertical="center" wrapText="1"/>
    </xf>
    <xf numFmtId="0" fontId="14" fillId="7" borderId="3" xfId="5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right" vertical="center" wrapText="1"/>
    </xf>
    <xf numFmtId="9" fontId="14" fillId="7" borderId="3" xfId="2" applyFont="1" applyFill="1" applyBorder="1" applyAlignment="1">
      <alignment horizontal="right" vertical="center" wrapText="1"/>
    </xf>
    <xf numFmtId="0" fontId="1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166" fontId="1" fillId="7" borderId="3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166" fontId="1" fillId="5" borderId="3" xfId="0" applyNumberFormat="1" applyFont="1" applyFill="1" applyBorder="1" applyAlignment="1">
      <alignment horizontal="right" vertical="center"/>
    </xf>
    <xf numFmtId="1" fontId="7" fillId="7" borderId="3" xfId="1" applyNumberFormat="1" applyFont="1" applyFill="1" applyBorder="1" applyAlignment="1">
      <alignment horizontal="center" vertical="center" wrapText="1"/>
    </xf>
    <xf numFmtId="1" fontId="7" fillId="5" borderId="3" xfId="1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/>
    </xf>
    <xf numFmtId="167" fontId="15" fillId="9" borderId="11" xfId="0" applyNumberFormat="1" applyFont="1" applyFill="1" applyBorder="1"/>
    <xf numFmtId="0" fontId="7" fillId="7" borderId="3" xfId="6" applyFont="1" applyFill="1" applyBorder="1" applyAlignment="1">
      <alignment vertical="center" wrapText="1"/>
    </xf>
    <xf numFmtId="0" fontId="7" fillId="7" borderId="3" xfId="6" applyFont="1" applyFill="1" applyBorder="1" applyAlignment="1">
      <alignment horizontal="center" vertical="center" wrapText="1"/>
    </xf>
    <xf numFmtId="44" fontId="7" fillId="7" borderId="3" xfId="1" applyFont="1" applyFill="1" applyBorder="1" applyAlignment="1">
      <alignment horizontal="right" vertical="center" wrapText="1"/>
    </xf>
    <xf numFmtId="0" fontId="7" fillId="5" borderId="3" xfId="6" applyFont="1" applyFill="1" applyBorder="1" applyAlignment="1">
      <alignment vertical="center" wrapText="1"/>
    </xf>
    <xf numFmtId="0" fontId="7" fillId="5" borderId="3" xfId="6" applyFont="1" applyFill="1" applyBorder="1" applyAlignment="1">
      <alignment horizontal="center" vertical="center" wrapText="1"/>
    </xf>
    <xf numFmtId="44" fontId="7" fillId="5" borderId="3" xfId="1" applyFont="1" applyFill="1" applyBorder="1" applyAlignment="1">
      <alignment horizontal="right" vertical="center" wrapText="1"/>
    </xf>
    <xf numFmtId="0" fontId="5" fillId="4" borderId="1" xfId="12" applyFont="1" applyFill="1" applyBorder="1" applyAlignment="1">
      <alignment horizontal="center"/>
    </xf>
    <xf numFmtId="0" fontId="5" fillId="0" borderId="2" xfId="12" applyFont="1" applyBorder="1" applyAlignment="1">
      <alignment horizontal="right" wrapText="1"/>
    </xf>
    <xf numFmtId="0" fontId="5" fillId="4" borderId="1" xfId="13" applyFont="1" applyFill="1" applyBorder="1" applyAlignment="1">
      <alignment horizontal="center"/>
    </xf>
    <xf numFmtId="0" fontId="5" fillId="0" borderId="2" xfId="13" applyFont="1" applyBorder="1" applyAlignment="1">
      <alignment wrapText="1"/>
    </xf>
    <xf numFmtId="0" fontId="5" fillId="0" borderId="2" xfId="13" applyFont="1" applyBorder="1" applyAlignment="1">
      <alignment horizontal="right" wrapText="1"/>
    </xf>
    <xf numFmtId="165" fontId="5" fillId="0" borderId="2" xfId="13" applyNumberFormat="1" applyFont="1" applyBorder="1" applyAlignment="1">
      <alignment horizontal="right" wrapText="1"/>
    </xf>
    <xf numFmtId="166" fontId="5" fillId="0" borderId="2" xfId="13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3" fillId="0" borderId="0" xfId="1" applyFont="1"/>
    <xf numFmtId="0" fontId="17" fillId="11" borderId="3" xfId="0" applyFont="1" applyFill="1" applyBorder="1" applyAlignment="1">
      <alignment horizontal="center" vertical="center"/>
    </xf>
    <xf numFmtId="168" fontId="17" fillId="11" borderId="3" xfId="14" applyNumberFormat="1" applyFont="1" applyFill="1" applyBorder="1" applyAlignment="1">
      <alignment horizontal="center" vertical="center"/>
    </xf>
    <xf numFmtId="44" fontId="17" fillId="11" borderId="3" xfId="1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vertical="center"/>
    </xf>
    <xf numFmtId="44" fontId="18" fillId="12" borderId="3" xfId="1" applyFont="1" applyFill="1" applyBorder="1" applyAlignment="1">
      <alignment vertical="center"/>
    </xf>
    <xf numFmtId="0" fontId="18" fillId="13" borderId="3" xfId="0" applyFont="1" applyFill="1" applyBorder="1" applyAlignment="1">
      <alignment vertical="center"/>
    </xf>
    <xf numFmtId="44" fontId="18" fillId="13" borderId="3" xfId="1" applyFont="1" applyFill="1" applyBorder="1" applyAlignment="1">
      <alignment vertical="center"/>
    </xf>
    <xf numFmtId="0" fontId="18" fillId="12" borderId="3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9" fontId="18" fillId="12" borderId="3" xfId="2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vertical="center"/>
    </xf>
    <xf numFmtId="0" fontId="19" fillId="12" borderId="3" xfId="0" applyFont="1" applyFill="1" applyBorder="1" applyAlignment="1">
      <alignment horizontal="center" vertical="center"/>
    </xf>
    <xf numFmtId="44" fontId="19" fillId="12" borderId="3" xfId="1" applyFont="1" applyFill="1" applyBorder="1" applyAlignment="1">
      <alignment vertical="center"/>
    </xf>
    <xf numFmtId="9" fontId="19" fillId="12" borderId="3" xfId="2" applyFont="1" applyFill="1" applyBorder="1" applyAlignment="1">
      <alignment horizontal="center" vertical="center"/>
    </xf>
    <xf numFmtId="0" fontId="7" fillId="7" borderId="14" xfId="10" applyFont="1" applyFill="1" applyBorder="1" applyAlignment="1">
      <alignment horizontal="center" wrapText="1"/>
    </xf>
    <xf numFmtId="166" fontId="7" fillId="7" borderId="14" xfId="10" applyNumberFormat="1" applyFont="1" applyFill="1" applyBorder="1" applyAlignment="1">
      <alignment horizontal="right" wrapText="1"/>
    </xf>
    <xf numFmtId="9" fontId="7" fillId="7" borderId="14" xfId="2" applyFont="1" applyFill="1" applyBorder="1" applyAlignment="1">
      <alignment horizontal="right" wrapText="1" indent="1"/>
    </xf>
    <xf numFmtId="0" fontId="14" fillId="7" borderId="3" xfId="10" applyFont="1" applyFill="1" applyBorder="1" applyAlignment="1">
      <alignment wrapText="1"/>
    </xf>
    <xf numFmtId="0" fontId="14" fillId="7" borderId="3" xfId="10" applyFont="1" applyFill="1" applyBorder="1" applyAlignment="1">
      <alignment horizontal="center" wrapText="1"/>
    </xf>
    <xf numFmtId="166" fontId="14" fillId="7" borderId="3" xfId="10" applyNumberFormat="1" applyFont="1" applyFill="1" applyBorder="1" applyAlignment="1">
      <alignment horizontal="right" wrapText="1"/>
    </xf>
    <xf numFmtId="9" fontId="14" fillId="7" borderId="3" xfId="2" applyFont="1" applyFill="1" applyBorder="1" applyAlignment="1">
      <alignment horizontal="right" wrapText="1" indent="1"/>
    </xf>
    <xf numFmtId="0" fontId="7" fillId="5" borderId="3" xfId="10" applyFont="1" applyFill="1" applyBorder="1" applyAlignment="1">
      <alignment horizontal="center" vertical="center" wrapText="1"/>
    </xf>
    <xf numFmtId="0" fontId="7" fillId="7" borderId="3" xfId="10" applyFont="1" applyFill="1" applyBorder="1" applyAlignment="1">
      <alignment horizontal="center" vertical="center" wrapText="1"/>
    </xf>
    <xf numFmtId="166" fontId="7" fillId="5" borderId="3" xfId="10" applyNumberFormat="1" applyFont="1" applyFill="1" applyBorder="1" applyAlignment="1">
      <alignment horizontal="right" vertical="center" wrapText="1"/>
    </xf>
    <xf numFmtId="9" fontId="7" fillId="5" borderId="3" xfId="2" applyFont="1" applyFill="1" applyBorder="1" applyAlignment="1">
      <alignment horizontal="right" vertical="center" wrapText="1" indent="1"/>
    </xf>
    <xf numFmtId="166" fontId="7" fillId="7" borderId="3" xfId="10" applyNumberFormat="1" applyFont="1" applyFill="1" applyBorder="1" applyAlignment="1">
      <alignment horizontal="right" vertical="center" wrapText="1"/>
    </xf>
    <xf numFmtId="9" fontId="7" fillId="7" borderId="3" xfId="2" applyFont="1" applyFill="1" applyBorder="1" applyAlignment="1">
      <alignment horizontal="right" vertical="center" wrapText="1" indent="1"/>
    </xf>
    <xf numFmtId="0" fontId="2" fillId="6" borderId="3" xfId="0" applyFont="1" applyFill="1" applyBorder="1" applyAlignment="1">
      <alignment horizontal="left" vertical="center"/>
    </xf>
    <xf numFmtId="166" fontId="2" fillId="6" borderId="3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Font="1"/>
    <xf numFmtId="169" fontId="0" fillId="0" borderId="0" xfId="0" applyNumberFormat="1"/>
    <xf numFmtId="0" fontId="20" fillId="13" borderId="15" xfId="0" applyFont="1" applyFill="1" applyBorder="1" applyAlignment="1">
      <alignment vertical="center" wrapText="1"/>
    </xf>
    <xf numFmtId="0" fontId="20" fillId="13" borderId="15" xfId="0" applyFont="1" applyFill="1" applyBorder="1" applyAlignment="1">
      <alignment horizontal="center" vertical="center" wrapText="1"/>
    </xf>
    <xf numFmtId="8" fontId="20" fillId="13" borderId="15" xfId="0" applyNumberFormat="1" applyFont="1" applyFill="1" applyBorder="1" applyAlignment="1">
      <alignment horizontal="right" vertical="center" wrapText="1"/>
    </xf>
    <xf numFmtId="0" fontId="20" fillId="12" borderId="15" xfId="0" applyFont="1" applyFill="1" applyBorder="1" applyAlignment="1">
      <alignment vertical="center" wrapText="1"/>
    </xf>
    <xf numFmtId="0" fontId="20" fillId="12" borderId="15" xfId="0" applyFont="1" applyFill="1" applyBorder="1" applyAlignment="1">
      <alignment horizontal="center" vertical="center" wrapText="1"/>
    </xf>
    <xf numFmtId="8" fontId="20" fillId="12" borderId="15" xfId="0" applyNumberFormat="1" applyFont="1" applyFill="1" applyBorder="1" applyAlignment="1">
      <alignment horizontal="right" vertical="center" wrapText="1"/>
    </xf>
    <xf numFmtId="170" fontId="0" fillId="0" borderId="0" xfId="0" applyNumberFormat="1"/>
    <xf numFmtId="170" fontId="20" fillId="13" borderId="15" xfId="0" applyNumberFormat="1" applyFont="1" applyFill="1" applyBorder="1" applyAlignment="1">
      <alignment horizontal="right" vertical="center" wrapText="1"/>
    </xf>
    <xf numFmtId="170" fontId="20" fillId="12" borderId="15" xfId="0" applyNumberFormat="1" applyFont="1" applyFill="1" applyBorder="1" applyAlignment="1">
      <alignment horizontal="right" vertical="center" wrapText="1"/>
    </xf>
    <xf numFmtId="0" fontId="5" fillId="7" borderId="14" xfId="10" applyFont="1" applyFill="1" applyBorder="1" applyAlignment="1">
      <alignment wrapText="1"/>
    </xf>
    <xf numFmtId="0" fontId="5" fillId="5" borderId="3" xfId="10" applyFont="1" applyFill="1" applyBorder="1" applyAlignment="1">
      <alignment wrapText="1"/>
    </xf>
    <xf numFmtId="0" fontId="5" fillId="7" borderId="3" xfId="10" applyFont="1" applyFill="1" applyBorder="1" applyAlignment="1">
      <alignment wrapText="1"/>
    </xf>
    <xf numFmtId="0" fontId="5" fillId="5" borderId="8" xfId="10" applyFont="1" applyFill="1" applyBorder="1" applyAlignment="1">
      <alignment wrapText="1"/>
    </xf>
    <xf numFmtId="0" fontId="5" fillId="5" borderId="8" xfId="10" applyFont="1" applyFill="1" applyBorder="1" applyAlignment="1">
      <alignment horizontal="center" vertical="center" wrapText="1"/>
    </xf>
    <xf numFmtId="166" fontId="5" fillId="5" borderId="8" xfId="10" applyNumberFormat="1" applyFont="1" applyFill="1" applyBorder="1" applyAlignment="1">
      <alignment horizontal="right" vertical="center" wrapText="1"/>
    </xf>
    <xf numFmtId="9" fontId="5" fillId="5" borderId="8" xfId="2" applyFont="1" applyFill="1" applyBorder="1" applyAlignment="1">
      <alignment horizontal="right" vertical="center" wrapText="1" indent="1"/>
    </xf>
    <xf numFmtId="0" fontId="14" fillId="7" borderId="3" xfId="10" applyFont="1" applyFill="1" applyBorder="1" applyAlignment="1">
      <alignment horizontal="center" vertical="center" wrapText="1"/>
    </xf>
    <xf numFmtId="166" fontId="14" fillId="7" borderId="3" xfId="10" applyNumberFormat="1" applyFont="1" applyFill="1" applyBorder="1" applyAlignment="1">
      <alignment horizontal="right" vertical="center" wrapText="1"/>
    </xf>
    <xf numFmtId="9" fontId="14" fillId="7" borderId="3" xfId="2" applyFont="1" applyFill="1" applyBorder="1" applyAlignment="1">
      <alignment horizontal="right" vertical="center" wrapText="1" indent="1"/>
    </xf>
    <xf numFmtId="1" fontId="0" fillId="0" borderId="0" xfId="0" applyNumberFormat="1" applyFill="1" applyBorder="1"/>
    <xf numFmtId="9" fontId="1" fillId="0" borderId="0" xfId="0" applyNumberFormat="1" applyFont="1"/>
    <xf numFmtId="1" fontId="21" fillId="8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4" fillId="7" borderId="9" xfId="10" applyFont="1" applyFill="1" applyBorder="1" applyAlignment="1">
      <alignment horizontal="center" vertical="center" wrapText="1"/>
    </xf>
    <xf numFmtId="0" fontId="14" fillId="7" borderId="10" xfId="10" applyFont="1" applyFill="1" applyBorder="1" applyAlignment="1">
      <alignment horizontal="center" vertical="center" wrapText="1"/>
    </xf>
    <xf numFmtId="0" fontId="14" fillId="7" borderId="16" xfId="10" applyFont="1" applyFill="1" applyBorder="1" applyAlignment="1">
      <alignment horizontal="center" vertical="center" wrapText="1"/>
    </xf>
    <xf numFmtId="0" fontId="14" fillId="5" borderId="9" xfId="10" applyFont="1" applyFill="1" applyBorder="1" applyAlignment="1">
      <alignment horizontal="center" vertical="center" wrapText="1"/>
    </xf>
    <xf numFmtId="0" fontId="14" fillId="5" borderId="10" xfId="1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10" fillId="3" borderId="3" xfId="4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0" fillId="3" borderId="4" xfId="4" applyFont="1" applyBorder="1" applyAlignment="1">
      <alignment horizontal="center" vertical="center"/>
    </xf>
    <xf numFmtId="0" fontId="12" fillId="7" borderId="3" xfId="5" applyFont="1" applyFill="1" applyBorder="1" applyAlignment="1">
      <alignment horizontal="center" vertical="center" wrapText="1"/>
    </xf>
    <xf numFmtId="0" fontId="12" fillId="5" borderId="3" xfId="5" applyFont="1" applyFill="1" applyBorder="1" applyAlignment="1">
      <alignment horizontal="center" vertical="center" wrapText="1"/>
    </xf>
    <xf numFmtId="0" fontId="10" fillId="3" borderId="3" xfId="4" applyFont="1" applyBorder="1" applyAlignment="1">
      <alignment horizontal="center" vertical="center" wrapText="1"/>
    </xf>
    <xf numFmtId="0" fontId="14" fillId="7" borderId="3" xfId="5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</cellXfs>
  <cellStyles count="15">
    <cellStyle name="Énfasis1" xfId="3" builtinId="29"/>
    <cellStyle name="Énfasis5" xfId="4" builtinId="45"/>
    <cellStyle name="Millares" xfId="14" builtinId="3"/>
    <cellStyle name="Moneda" xfId="1" builtinId="4"/>
    <cellStyle name="Normal" xfId="0" builtinId="0"/>
    <cellStyle name="Normal_Gestión Comunicación" xfId="10"/>
    <cellStyle name="Normal_Hoja1" xfId="5"/>
    <cellStyle name="Normal_Hoja1_1" xfId="6"/>
    <cellStyle name="Normal_Hoja5" xfId="9"/>
    <cellStyle name="Normal_Población" xfId="11"/>
    <cellStyle name="Normal_Por ejes_1" xfId="13"/>
    <cellStyle name="Normal_Por Medios" xfId="8"/>
    <cellStyle name="Normal_Por Medios_1" xfId="12"/>
    <cellStyle name="Normal_Por Objetivos" xfId="7"/>
    <cellStyle name="Porcentaje" xfId="2" builtinId="5"/>
  </cellStyles>
  <dxfs count="8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DEBF7"/>
      <color rgb="FFBDD7EE"/>
      <color rgb="FF5C9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44146166027E-2"/>
          <c:y val="0.14163506093531603"/>
          <c:w val="0.87279306546511182"/>
          <c:h val="0.72613407314297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'Periodos Ejec. Camp.'!$B$1:$E$1</c:f>
              <c:strCache>
                <c:ptCount val="4"/>
                <c:pt idx="0">
                  <c:v>1er Cuatrimestre</c:v>
                </c:pt>
                <c:pt idx="1">
                  <c:v>2º Cuatrimestre</c:v>
                </c:pt>
                <c:pt idx="2">
                  <c:v>3er Cuatrimestre</c:v>
                </c:pt>
                <c:pt idx="3">
                  <c:v>Anuales</c:v>
                </c:pt>
              </c:strCache>
            </c:strRef>
          </c:cat>
          <c:val>
            <c:numRef>
              <c:f>'Periodos Ejec. Camp.'!$B$2:$E$2</c:f>
              <c:numCache>
                <c:formatCode>0</c:formatCode>
                <c:ptCount val="4"/>
                <c:pt idx="0">
                  <c:v>9</c:v>
                </c:pt>
                <c:pt idx="1">
                  <c:v>28</c:v>
                </c:pt>
                <c:pt idx="2">
                  <c:v>52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92-4923-4ED0-94A5-6FB665CCB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0"/>
        <c:axId val="330332080"/>
        <c:axId val="330335216"/>
      </c:barChart>
      <c:catAx>
        <c:axId val="33033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335216"/>
        <c:crossesAt val="0"/>
        <c:auto val="1"/>
        <c:lblAlgn val="ctr"/>
        <c:lblOffset val="100"/>
        <c:noMultiLvlLbl val="0"/>
      </c:catAx>
      <c:valAx>
        <c:axId val="33033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33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2129526753942"/>
          <c:y val="4.5151671186707404E-2"/>
          <c:w val="0.61287464380078338"/>
          <c:h val="0.90412699803893637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41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16-4891-86C7-6982F2E4FC2B}"/>
              </c:ext>
            </c:extLst>
          </c:dPt>
          <c:dPt>
            <c:idx val="1"/>
            <c:bubble3D val="0"/>
            <c:spPr>
              <a:solidFill>
                <a:schemeClr val="accent1">
                  <a:shade val="53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16-4891-86C7-6982F2E4FC2B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16-4891-86C7-6982F2E4FC2B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16-4891-86C7-6982F2E4FC2B}"/>
              </c:ext>
            </c:extLst>
          </c:dPt>
          <c:dPt>
            <c:idx val="4"/>
            <c:bubble3D val="0"/>
            <c:spPr>
              <a:solidFill>
                <a:schemeClr val="accent1">
                  <a:shade val="88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16-4891-86C7-6982F2E4FC2B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16-4891-86C7-6982F2E4FC2B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16-4891-86C7-6982F2E4FC2B}"/>
              </c:ext>
            </c:extLst>
          </c:dPt>
          <c:dPt>
            <c:idx val="7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16-4891-86C7-6982F2E4FC2B}"/>
              </c:ext>
            </c:extLst>
          </c:dPt>
          <c:dPt>
            <c:idx val="8"/>
            <c:bubble3D val="0"/>
            <c:spPr>
              <a:solidFill>
                <a:schemeClr val="accent1">
                  <a:tint val="65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16-4891-86C7-6982F2E4FC2B}"/>
              </c:ext>
            </c:extLst>
          </c:dPt>
          <c:dPt>
            <c:idx val="9"/>
            <c:bubble3D val="0"/>
            <c:spPr>
              <a:solidFill>
                <a:schemeClr val="accent1">
                  <a:tint val="54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16-4891-86C7-6982F2E4FC2B}"/>
              </c:ext>
            </c:extLst>
          </c:dPt>
          <c:dPt>
            <c:idx val="10"/>
            <c:bubble3D val="0"/>
            <c:spPr>
              <a:solidFill>
                <a:schemeClr val="accent1">
                  <a:tint val="42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816-4891-86C7-6982F2E4FC2B}"/>
              </c:ext>
            </c:extLst>
          </c:dPt>
          <c:dLbls>
            <c:dLbl>
              <c:idx val="0"/>
              <c:layout>
                <c:manualLayout>
                  <c:x val="-6.4201024936067219E-3"/>
                  <c:y val="-4.527671715796379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400473780064942E-2"/>
                  <c:y val="-5.787796786405419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359918200408878E-2"/>
                  <c:y val="-7.067137809187279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651683462545388E-2"/>
                  <c:y val="-1.584331024111412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539877300613498E-2"/>
                  <c:y val="2.59128386336866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903885480572612E-2"/>
                  <c:y val="7.067137809187279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811860940695297E-2"/>
                  <c:y val="-1.177856301531221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087934560327199E-2"/>
                  <c:y val="-9.422850412249748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9604614602E-2"/>
                  <c:y val="7.713715697237625E-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75945336743048E-2"/>
                  <c:y val="1.353807963114250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816-4891-86C7-6982F2E4FC2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151509944440514E-2"/>
                  <c:y val="-3.3576229755680836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816-4891-86C7-6982F2E4FC2B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Objetivos %'!$C$110:$C$120</c:f>
              <c:strCache>
                <c:ptCount val="11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h)</c:v>
                </c:pt>
                <c:pt idx="6">
                  <c:v>i)</c:v>
                </c:pt>
                <c:pt idx="7">
                  <c:v>j)</c:v>
                </c:pt>
                <c:pt idx="8">
                  <c:v>k)</c:v>
                </c:pt>
                <c:pt idx="9">
                  <c:v>l)</c:v>
                </c:pt>
                <c:pt idx="10">
                  <c:v>m)</c:v>
                </c:pt>
              </c:strCache>
            </c:strRef>
          </c:cat>
          <c:val>
            <c:numRef>
              <c:f>'Por Objetivos %'!$E$110:$E$120</c:f>
              <c:numCache>
                <c:formatCode>General</c:formatCode>
                <c:ptCount val="11"/>
                <c:pt idx="0">
                  <c:v>4</c:v>
                </c:pt>
                <c:pt idx="1">
                  <c:v>34</c:v>
                </c:pt>
                <c:pt idx="2">
                  <c:v>13</c:v>
                </c:pt>
                <c:pt idx="3">
                  <c:v>35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816-4891-86C7-6982F2E4FC2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16536254564424"/>
          <c:y val="3.7170239631403146E-2"/>
          <c:w val="0.52083464566929139"/>
          <c:h val="0.9145754547254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Objetivos'!$B$1</c:f>
              <c:strCache>
                <c:ptCount val="1"/>
                <c:pt idx="0">
                  <c:v>Campañas</c:v>
                </c:pt>
              </c:strCache>
            </c:strRef>
          </c:tx>
          <c:spPr>
            <a:solidFill>
              <a:schemeClr val="bg1"/>
            </a:solidFill>
            <a:ln cap="rnd" cmpd="sng">
              <a:noFill/>
              <a:beve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 Objetivos'!$A$2:$A$12</c:f>
              <c:strCache>
                <c:ptCount val="11"/>
                <c:pt idx="0">
                  <c:v>m) Apoyar a los sectores económicos regionales, mediante la promoción de la comercialización de productos regionales, especialmente en el exterior de la Región de Murcia, y de acciones que impulsen a nuestra Comunidad como destino turístico.</c:v>
                </c:pt>
                <c:pt idx="1">
                  <c:v>l) La promoción de los propios valores, imagen o señas de identidad del territorio o la población de la administración anunciante.</c:v>
                </c:pt>
                <c:pt idx="2">
                  <c:v>k) Contribuir a la difusión y mejora de la Región de Murcia y de su patrimonio histórico y cultural.</c:v>
                </c:pt>
                <c:pt idx="3">
                  <c:v>j) Difundir actitudes cívicas en beneficio de la colectividad y los valores de convivencia y solidaridad entre los ciudadanos y ciudadanas.</c:v>
                </c:pt>
                <c:pt idx="4">
                  <c:v>i) Difundir ofertas de empleo público.</c:v>
                </c:pt>
                <c:pt idx="5">
                  <c:v>h) Difundir el contenido de aquellas disposiciones jurídicas que, por su novedad o repercusión social, aconsejan su conocimiento general.</c:v>
                </c:pt>
                <c:pt idx="6">
                  <c:v>e) Anunciar medidas de prevención de riesgos, de orden o seguridad pública o de evitación o reparación de daños que afecten a las personas, su salud o sus bienes, y al medio natural.</c:v>
                </c:pt>
                <c:pt idx="7">
                  <c:v>d) Difundir información sobre los derechos y deberes de la ciudadanía y los servicios, actividades y programas de los que se puede beneficiar.</c:v>
                </c:pt>
                <c:pt idx="8">
                  <c:v>c) Fomentar actitudes y comportamientos cívicos en la ciudadanía con relación a bienes o servicios públicos de carácter educativo, cultural, social, sanitario, de fomento del empleo y otros de naturaleza equivalente. </c:v>
                </c:pt>
                <c:pt idx="9">
                  <c:v>b) Informar a la ciudadanía de sus derechos y sus obligaciones y de los servicios, las actividades y los programas de los que pueda hacer uso.</c:v>
                </c:pt>
                <c:pt idx="10">
                  <c:v>a) Promover valores y conductas que consoliden la democracia, la libertad, la convivencia, la igualdad y la solidaridad.</c:v>
                </c:pt>
              </c:strCache>
            </c:strRef>
          </c:cat>
          <c:val>
            <c:numRef>
              <c:f>'Por Objetivos'!$B$2:$B$12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35</c:v>
                </c:pt>
                <c:pt idx="8">
                  <c:v>13</c:v>
                </c:pt>
                <c:pt idx="9">
                  <c:v>34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61-4F4E-864E-206B4431E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331981600"/>
        <c:axId val="435967536"/>
      </c:barChart>
      <c:catAx>
        <c:axId val="33198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967536"/>
        <c:crosses val="autoZero"/>
        <c:auto val="0"/>
        <c:lblAlgn val="l"/>
        <c:lblOffset val="100"/>
        <c:noMultiLvlLbl val="0"/>
      </c:catAx>
      <c:valAx>
        <c:axId val="4359675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198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78545382327037E-2"/>
          <c:y val="2.9510395707578806E-2"/>
          <c:w val="0.89443739640420306"/>
          <c:h val="0.87878388440881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Medios'!$B$1</c:f>
              <c:strCache>
                <c:ptCount val="1"/>
                <c:pt idx="0">
                  <c:v>CuentaDeSoporte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Medios'!$A$2:$A$11</c:f>
              <c:strCache>
                <c:ptCount val="10"/>
                <c:pt idx="0">
                  <c:v>Televisión</c:v>
                </c:pt>
                <c:pt idx="1">
                  <c:v>Radio</c:v>
                </c:pt>
                <c:pt idx="2">
                  <c:v>Prensa</c:v>
                </c:pt>
                <c:pt idx="3">
                  <c:v>Redes sociales</c:v>
                </c:pt>
                <c:pt idx="4">
                  <c:v>Medios digitales</c:v>
                </c:pt>
                <c:pt idx="5">
                  <c:v>Cine</c:v>
                </c:pt>
                <c:pt idx="6">
                  <c:v>Publicidad exterior</c:v>
                </c:pt>
                <c:pt idx="7">
                  <c:v>Correo publicitario</c:v>
                </c:pt>
                <c:pt idx="8">
                  <c:v>Evento</c:v>
                </c:pt>
                <c:pt idx="9">
                  <c:v>Cartelería</c:v>
                </c:pt>
              </c:strCache>
            </c:strRef>
          </c:cat>
          <c:val>
            <c:numRef>
              <c:f>'Por Medios'!$B$2:$B$11</c:f>
              <c:numCache>
                <c:formatCode>General</c:formatCode>
                <c:ptCount val="10"/>
                <c:pt idx="0">
                  <c:v>26</c:v>
                </c:pt>
                <c:pt idx="1">
                  <c:v>42</c:v>
                </c:pt>
                <c:pt idx="2">
                  <c:v>41</c:v>
                </c:pt>
                <c:pt idx="3">
                  <c:v>14</c:v>
                </c:pt>
                <c:pt idx="4">
                  <c:v>32</c:v>
                </c:pt>
                <c:pt idx="5">
                  <c:v>5</c:v>
                </c:pt>
                <c:pt idx="6">
                  <c:v>17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C6-4164-A0D0-4208B643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435967144"/>
        <c:axId val="435964008"/>
      </c:barChart>
      <c:catAx>
        <c:axId val="43596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964008"/>
        <c:crosses val="autoZero"/>
        <c:auto val="1"/>
        <c:lblAlgn val="ctr"/>
        <c:lblOffset val="100"/>
        <c:noMultiLvlLbl val="0"/>
      </c:catAx>
      <c:valAx>
        <c:axId val="435964008"/>
        <c:scaling>
          <c:orientation val="minMax"/>
          <c:max val="48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2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bg1"/>
                    </a:solidFill>
                  </a:rPr>
                  <a:t>Número de campañas</a:t>
                </a:r>
              </a:p>
            </c:rich>
          </c:tx>
          <c:layout>
            <c:manualLayout>
              <c:xMode val="edge"/>
              <c:yMode val="edge"/>
              <c:x val="1.9871804749148059E-2"/>
              <c:y val="0.396320178287573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96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94932540834733"/>
          <c:y val="0.14685619560712806"/>
          <c:w val="0.54031334442160839"/>
          <c:h val="0.69458709766542348"/>
        </c:manualLayout>
      </c:layout>
      <c:pieChart>
        <c:varyColors val="1"/>
        <c:ser>
          <c:idx val="0"/>
          <c:order val="0"/>
          <c:tx>
            <c:strRef>
              <c:f>'Por Zonas'!$B$1</c:f>
              <c:strCache>
                <c:ptCount val="1"/>
                <c:pt idx="0">
                  <c:v>Campañas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F2-4DC0-B56D-89410DAB34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F2-4DC0-B56D-89410DAB34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F2-4DC0-B56D-89410DAB34F2}"/>
              </c:ext>
            </c:extLst>
          </c:dPt>
          <c:dLbls>
            <c:dLbl>
              <c:idx val="0"/>
              <c:layout>
                <c:manualLayout>
                  <c:x val="-4.0955193497132905E-2"/>
                  <c:y val="-0.25934300317723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F2-4DC0-B56D-89410DAB34F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787674004714795E-2"/>
                  <c:y val="1.1403508771929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F2-4DC0-B56D-89410DAB34F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54827579759392E-2"/>
                  <c:y val="8.77192982456140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F2-4DC0-B56D-89410DAB34F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Zonas'!$A$2:$A$4</c:f>
              <c:strCache>
                <c:ptCount val="3"/>
                <c:pt idx="0">
                  <c:v>Regional</c:v>
                </c:pt>
                <c:pt idx="1">
                  <c:v>Nacional</c:v>
                </c:pt>
                <c:pt idx="2">
                  <c:v>Europea</c:v>
                </c:pt>
              </c:strCache>
            </c:strRef>
          </c:cat>
          <c:val>
            <c:numRef>
              <c:f>'Por Zonas'!$B$2:$B$4</c:f>
              <c:numCache>
                <c:formatCode>General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F2-4DC0-B56D-89410DAB3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916536254564424"/>
          <c:y val="3.7170239631403146E-2"/>
          <c:w val="0.52083464566929139"/>
          <c:h val="0.9145754547254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ejes'!$C$1</c:f>
              <c:strCache>
                <c:ptCount val="1"/>
                <c:pt idx="0">
                  <c:v>Campañas</c:v>
                </c:pt>
              </c:strCache>
            </c:strRef>
          </c:tx>
          <c:spPr>
            <a:solidFill>
              <a:schemeClr val="bg1"/>
            </a:solidFill>
            <a:ln cap="rnd" cmpd="sng">
              <a:noFill/>
              <a:beve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 ejes'!$B$2:$B$11</c:f>
              <c:strCache>
                <c:ptCount val="10"/>
                <c:pt idx="0">
                  <c:v>Cultura y turismo</c:v>
                </c:pt>
                <c:pt idx="1">
                  <c:v>Participación ciudadana y fechas conmemorativas</c:v>
                </c:pt>
                <c:pt idx="2">
                  <c:v>Medio ambiente</c:v>
                </c:pt>
                <c:pt idx="3">
                  <c:v>Agua y agricultura</c:v>
                </c:pt>
                <c:pt idx="4">
                  <c:v>Familia e igualdad de oportunidades</c:v>
                </c:pt>
                <c:pt idx="5">
                  <c:v>Infraestructuras y Seguridad</c:v>
                </c:pt>
                <c:pt idx="6">
                  <c:v>Tecnología e investigación</c:v>
                </c:pt>
                <c:pt idx="7">
                  <c:v>Educación y Juventud</c:v>
                </c:pt>
                <c:pt idx="8">
                  <c:v>Salud</c:v>
                </c:pt>
                <c:pt idx="9">
                  <c:v>Empleo y Economía</c:v>
                </c:pt>
              </c:strCache>
            </c:strRef>
          </c:cat>
          <c:val>
            <c:numRef>
              <c:f>'Por ejes'!$C$2:$C$11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01-4D05-9A84-4A4D7E048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35963224"/>
        <c:axId val="435965184"/>
      </c:barChart>
      <c:catAx>
        <c:axId val="435963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965184"/>
        <c:crosses val="autoZero"/>
        <c:auto val="0"/>
        <c:lblAlgn val="l"/>
        <c:lblOffset val="100"/>
        <c:noMultiLvlLbl val="0"/>
      </c:catAx>
      <c:valAx>
        <c:axId val="4359651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596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121037933782"/>
          <c:y val="8.6504360305276348E-2"/>
          <c:w val="0.65043714461089053"/>
          <c:h val="0.81171577737699874"/>
        </c:manualLayout>
      </c:layout>
      <c:pieChart>
        <c:varyColors val="1"/>
        <c:ser>
          <c:idx val="0"/>
          <c:order val="0"/>
          <c:tx>
            <c:strRef>
              <c:f>'Por ejes'!$C$1</c:f>
              <c:strCache>
                <c:ptCount val="1"/>
                <c:pt idx="0">
                  <c:v>Campañas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AE-48BF-80C1-D08F5B0C5DE4}"/>
              </c:ext>
            </c:extLst>
          </c:dPt>
          <c:dPt>
            <c:idx val="1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AE-48BF-80C1-D08F5B0C5DE4}"/>
              </c:ext>
            </c:extLst>
          </c:dPt>
          <c:dPt>
            <c:idx val="2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AE-48BF-80C1-D08F5B0C5DE4}"/>
              </c:ext>
            </c:extLst>
          </c:dPt>
          <c:dPt>
            <c:idx val="3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AE-48BF-80C1-D08F5B0C5DE4}"/>
              </c:ext>
            </c:extLst>
          </c:dPt>
          <c:dPt>
            <c:idx val="4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AE-48BF-80C1-D08F5B0C5DE4}"/>
              </c:ext>
            </c:extLst>
          </c:dPt>
          <c:dPt>
            <c:idx val="5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AE-48BF-80C1-D08F5B0C5DE4}"/>
              </c:ext>
            </c:extLst>
          </c:dPt>
          <c:dPt>
            <c:idx val="6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8AE-48BF-80C1-D08F5B0C5DE4}"/>
              </c:ext>
            </c:extLst>
          </c:dPt>
          <c:dPt>
            <c:idx val="7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8AE-48BF-80C1-D08F5B0C5DE4}"/>
              </c:ext>
            </c:extLst>
          </c:dPt>
          <c:dPt>
            <c:idx val="8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8AE-48BF-80C1-D08F5B0C5DE4}"/>
              </c:ext>
            </c:extLst>
          </c:dPt>
          <c:dPt>
            <c:idx val="9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8AE-48BF-80C1-D08F5B0C5DE4}"/>
              </c:ext>
            </c:extLst>
          </c:dPt>
          <c:dLbls>
            <c:dLbl>
              <c:idx val="0"/>
              <c:layout>
                <c:manualLayout>
                  <c:x val="-4.5464471484468756E-2"/>
                  <c:y val="-1.2103558624936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AE-48BF-80C1-D08F5B0C5DE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459005559002334E-3"/>
                  <c:y val="2.18221457320694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AE-48BF-80C1-D08F5B0C5D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8571423214956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AE-48BF-80C1-D08F5B0C5D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486335186334434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8AE-48BF-80C1-D08F5B0C5DE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91801111800338E-2"/>
                  <c:y val="-1.74577165856556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8AE-48BF-80C1-D08F5B0C5DE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229502779501132E-3"/>
                  <c:y val="1.8747561233631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8AE-48BF-80C1-D08F5B0C5DE4}"/>
                </c:ext>
                <c:ext xmlns:c15="http://schemas.microsoft.com/office/drawing/2012/chart" uri="{CE6537A1-D6FC-4f65-9D91-7224C49458BB}">
                  <c15:layout>
                    <c:manualLayout>
                      <c:w val="0.14471828687888744"/>
                      <c:h val="0.1025558372006070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0491801111800484E-2"/>
                  <c:y val="-1.0708487749356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8AE-48BF-80C1-D08F5B0C5DE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19672044472018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8AE-48BF-80C1-D08F5B0C5D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'Por ejes'!$B$2:$B$11</c:f>
              <c:strCache>
                <c:ptCount val="10"/>
                <c:pt idx="0">
                  <c:v>Cultura y turismo</c:v>
                </c:pt>
                <c:pt idx="1">
                  <c:v>Participación ciudadana y fechas conmemorativas</c:v>
                </c:pt>
                <c:pt idx="2">
                  <c:v>Medio ambiente</c:v>
                </c:pt>
                <c:pt idx="3">
                  <c:v>Agua y agricultura</c:v>
                </c:pt>
                <c:pt idx="4">
                  <c:v>Familia e igualdad de oportunidades</c:v>
                </c:pt>
                <c:pt idx="5">
                  <c:v>Infraestructuras y Seguridad</c:v>
                </c:pt>
                <c:pt idx="6">
                  <c:v>Tecnología e investigación</c:v>
                </c:pt>
                <c:pt idx="7">
                  <c:v>Educación y Juventud</c:v>
                </c:pt>
                <c:pt idx="8">
                  <c:v>Salud</c:v>
                </c:pt>
                <c:pt idx="9">
                  <c:v>Empleo y Economía</c:v>
                </c:pt>
              </c:strCache>
            </c:strRef>
          </c:cat>
          <c:val>
            <c:numRef>
              <c:f>'Por ejes'!$C$2:$C$11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8AE-48BF-80C1-D08F5B0C5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5631797069505317"/>
          <c:y val="3.7170239631403146E-2"/>
          <c:w val="0.59279253972852053"/>
          <c:h val="0.9145754547254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'Por ejes'!$D$1</c:f>
              <c:strCache>
                <c:ptCount val="1"/>
                <c:pt idx="0">
                  <c:v>Prespupuesto</c:v>
                </c:pt>
              </c:strCache>
            </c:strRef>
          </c:tx>
          <c:spPr>
            <a:solidFill>
              <a:schemeClr val="bg1"/>
            </a:solidFill>
            <a:ln cap="rnd" cmpd="sng">
              <a:noFill/>
              <a:bevel/>
            </a:ln>
            <a:effectLst>
              <a:softEdge rad="0"/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 ejes'!$B$2:$B$11</c:f>
              <c:strCache>
                <c:ptCount val="10"/>
                <c:pt idx="0">
                  <c:v>Cultura y turismo</c:v>
                </c:pt>
                <c:pt idx="1">
                  <c:v>Participación ciudadana y fechas conmemorativas</c:v>
                </c:pt>
                <c:pt idx="2">
                  <c:v>Medio ambiente</c:v>
                </c:pt>
                <c:pt idx="3">
                  <c:v>Agua y agricultura</c:v>
                </c:pt>
                <c:pt idx="4">
                  <c:v>Familia e igualdad de oportunidades</c:v>
                </c:pt>
                <c:pt idx="5">
                  <c:v>Infraestructuras y Seguridad</c:v>
                </c:pt>
                <c:pt idx="6">
                  <c:v>Tecnología e investigación</c:v>
                </c:pt>
                <c:pt idx="7">
                  <c:v>Educación y Juventud</c:v>
                </c:pt>
                <c:pt idx="8">
                  <c:v>Salud</c:v>
                </c:pt>
                <c:pt idx="9">
                  <c:v>Empleo y Economía</c:v>
                </c:pt>
              </c:strCache>
            </c:strRef>
          </c:cat>
          <c:val>
            <c:numRef>
              <c:f>'Por ejes'!$D$2:$D$11</c:f>
              <c:numCache>
                <c:formatCode>#,##0.00\ "€"</c:formatCode>
                <c:ptCount val="10"/>
                <c:pt idx="0">
                  <c:v>1402800</c:v>
                </c:pt>
                <c:pt idx="1">
                  <c:v>33880</c:v>
                </c:pt>
                <c:pt idx="2">
                  <c:v>123500</c:v>
                </c:pt>
                <c:pt idx="3">
                  <c:v>121700</c:v>
                </c:pt>
                <c:pt idx="4">
                  <c:v>93000</c:v>
                </c:pt>
                <c:pt idx="5">
                  <c:v>240700</c:v>
                </c:pt>
                <c:pt idx="6">
                  <c:v>62700</c:v>
                </c:pt>
                <c:pt idx="7">
                  <c:v>78500</c:v>
                </c:pt>
                <c:pt idx="8">
                  <c:v>47800</c:v>
                </c:pt>
                <c:pt idx="9">
                  <c:v>867550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8C-49B6-AB0C-0755794F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35961656"/>
        <c:axId val="435963616"/>
      </c:barChart>
      <c:catAx>
        <c:axId val="435961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963616"/>
        <c:crosses val="autoZero"/>
        <c:auto val="0"/>
        <c:lblAlgn val="l"/>
        <c:lblOffset val="100"/>
        <c:noMultiLvlLbl val="0"/>
      </c:catAx>
      <c:valAx>
        <c:axId val="4359636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crossAx val="43596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121037933782"/>
          <c:y val="0.13233086634262212"/>
          <c:w val="0.65043714461089053"/>
          <c:h val="0.81171577737699874"/>
        </c:manualLayout>
      </c:layout>
      <c:pieChart>
        <c:varyColors val="1"/>
        <c:ser>
          <c:idx val="0"/>
          <c:order val="0"/>
          <c:tx>
            <c:strRef>
              <c:f>'Por ejes'!$D$1</c:f>
              <c:strCache>
                <c:ptCount val="1"/>
                <c:pt idx="0">
                  <c:v>Prespupuesto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08-49FD-AD52-ABEBA6DE2B34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08-49FD-AD52-ABEBA6DE2B34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08-49FD-AD52-ABEBA6DE2B34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08-49FD-AD52-ABEBA6DE2B34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A08-49FD-AD52-ABEBA6DE2B34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A08-49FD-AD52-ABEBA6DE2B34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A08-49FD-AD52-ABEBA6DE2B34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A08-49FD-AD52-ABEBA6DE2B34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A08-49FD-AD52-ABEBA6DE2B34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A08-49FD-AD52-ABEBA6DE2B34}"/>
              </c:ext>
            </c:extLst>
          </c:dPt>
          <c:dLbls>
            <c:dLbl>
              <c:idx val="0"/>
              <c:layout>
                <c:manualLayout>
                  <c:x val="1.398906814906729E-2"/>
                  <c:y val="-1.0911072866034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08-49FD-AD52-ABEBA6DE2B3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240434630433878E-2"/>
                  <c:y val="5.0190935183759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08-49FD-AD52-ABEBA6DE2B34}"/>
                </c:ext>
                <c:ext xmlns:c15="http://schemas.microsoft.com/office/drawing/2012/chart" uri="{CE6537A1-D6FC-4f65-9D91-7224C49458BB}">
                  <c15:layout>
                    <c:manualLayout>
                      <c:w val="0.20860564513974886"/>
                      <c:h val="0.119607352585391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4972670372668186E-3"/>
                  <c:y val="-2.18221457320694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08-49FD-AD52-ABEBA6DE2B3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98906814906729E-2"/>
                  <c:y val="3.2733218598104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A08-49FD-AD52-ABEBA6DE2B3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459005559002334E-3"/>
                  <c:y val="3.05510040248971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A08-49FD-AD52-ABEBA6DE2B3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431675931670561E-2"/>
                  <c:y val="3.2733218598104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A08-49FD-AD52-ABEBA6DE2B3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59005559002354E-2"/>
                  <c:y val="5.45553643301736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A08-49FD-AD52-ABEBA6DE2B34}"/>
                </c:ext>
                <c:ext xmlns:c15="http://schemas.microsoft.com/office/drawing/2012/chart" uri="{CE6537A1-D6FC-4f65-9D91-7224C49458BB}">
                  <c15:layout>
                    <c:manualLayout>
                      <c:w val="0.22018476584971058"/>
                      <c:h val="7.1718224206567399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9234968704967523E-2"/>
                  <c:y val="-4.3644291464138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A08-49FD-AD52-ABEBA6DE2B3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234968704967523E-2"/>
                  <c:y val="-6.54664371962082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A08-49FD-AD52-ABEBA6DE2B34}"/>
                </c:ext>
                <c:ext xmlns:c15="http://schemas.microsoft.com/office/drawing/2012/chart" uri="{CE6537A1-D6FC-4f65-9D91-7224C49458BB}">
                  <c15:layout>
                    <c:manualLayout>
                      <c:w val="7.3960864204976204E-2"/>
                      <c:h val="8.4691919414080538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9945340745337734E-3"/>
                  <c:y val="-6.57705726131040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A08-49FD-AD52-ABEBA6DE2B3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'Por ejes'!$B$2:$B$11</c:f>
              <c:strCache>
                <c:ptCount val="10"/>
                <c:pt idx="0">
                  <c:v>Cultura y turismo</c:v>
                </c:pt>
                <c:pt idx="1">
                  <c:v>Participación ciudadana y fechas conmemorativas</c:v>
                </c:pt>
                <c:pt idx="2">
                  <c:v>Medio ambiente</c:v>
                </c:pt>
                <c:pt idx="3">
                  <c:v>Agua y agricultura</c:v>
                </c:pt>
                <c:pt idx="4">
                  <c:v>Familia e igualdad de oportunidades</c:v>
                </c:pt>
                <c:pt idx="5">
                  <c:v>Infraestructuras y Seguridad</c:v>
                </c:pt>
                <c:pt idx="6">
                  <c:v>Tecnología e investigación</c:v>
                </c:pt>
                <c:pt idx="7">
                  <c:v>Educación y Juventud</c:v>
                </c:pt>
                <c:pt idx="8">
                  <c:v>Salud</c:v>
                </c:pt>
                <c:pt idx="9">
                  <c:v>Empleo y Economía</c:v>
                </c:pt>
              </c:strCache>
            </c:strRef>
          </c:cat>
          <c:val>
            <c:numRef>
              <c:f>'Por ejes'!$D$2:$D$11</c:f>
              <c:numCache>
                <c:formatCode>#,##0.00\ "€"</c:formatCode>
                <c:ptCount val="10"/>
                <c:pt idx="0">
                  <c:v>1402800</c:v>
                </c:pt>
                <c:pt idx="1">
                  <c:v>33880</c:v>
                </c:pt>
                <c:pt idx="2">
                  <c:v>123500</c:v>
                </c:pt>
                <c:pt idx="3">
                  <c:v>121700</c:v>
                </c:pt>
                <c:pt idx="4">
                  <c:v>93000</c:v>
                </c:pt>
                <c:pt idx="5">
                  <c:v>240700</c:v>
                </c:pt>
                <c:pt idx="6">
                  <c:v>62700</c:v>
                </c:pt>
                <c:pt idx="7">
                  <c:v>78500</c:v>
                </c:pt>
                <c:pt idx="8">
                  <c:v>47800</c:v>
                </c:pt>
                <c:pt idx="9">
                  <c:v>867550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A08-49FD-AD52-ABEBA6DE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51352694905107E-2"/>
          <c:y val="5.6906345530338118E-2"/>
          <c:w val="0.91830316626955255"/>
          <c:h val="0.81134796973907675"/>
        </c:manualLayout>
      </c:layout>
      <c:pieChart>
        <c:varyColors val="1"/>
        <c:ser>
          <c:idx val="0"/>
          <c:order val="0"/>
          <c:tx>
            <c:strRef>
              <c:f>Población!$F$1</c:f>
              <c:strCache>
                <c:ptCount val="1"/>
                <c:pt idx="0">
                  <c:v>Campañas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8C-4CD0-ACA6-8016372DD57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F8C-4CD0-ACA6-8016372DD571}"/>
              </c:ext>
            </c:extLst>
          </c:dPt>
          <c:dLbls>
            <c:dLbl>
              <c:idx val="0"/>
              <c:layout>
                <c:manualLayout>
                  <c:x val="-0.15439742184125732"/>
                  <c:y val="-5.74011425042457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F8C-4CD0-ACA6-8016372DD57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091292069503963"/>
                  <c:y val="2.28327459067616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8C-4CD0-ACA6-8016372DD5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Población!$E$2:$E$3</c:f>
              <c:strCache>
                <c:ptCount val="2"/>
                <c:pt idx="0">
                  <c:v>General</c:v>
                </c:pt>
                <c:pt idx="1">
                  <c:v>Sectores específicos</c:v>
                </c:pt>
              </c:strCache>
            </c:strRef>
          </c:cat>
          <c:val>
            <c:numRef>
              <c:f>Población!$F$2:$F$3</c:f>
              <c:numCache>
                <c:formatCode>General</c:formatCode>
                <c:ptCount val="2"/>
                <c:pt idx="0">
                  <c:v>41</c:v>
                </c:pt>
                <c:pt idx="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8C-4CD0-ACA6-8016372DD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012547537659671E-2"/>
          <c:y val="0.8875030621172354"/>
          <c:w val="0.94240233425915632"/>
          <c:h val="8.9789223405897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'Camp. por Eje y Ppto'!$B$1</c:f>
              <c:strCache>
                <c:ptCount val="1"/>
                <c:pt idx="0">
                  <c:v>Campañas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>
              <a:softEdge rad="1270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'Camp. por Eje y Ppto'!$A$2:$A$11</c:f>
              <c:strCache>
                <c:ptCount val="10"/>
                <c:pt idx="0">
                  <c:v>Cultura y turismo</c:v>
                </c:pt>
                <c:pt idx="1">
                  <c:v>Participación ciudadana y fechas conmemorativas</c:v>
                </c:pt>
                <c:pt idx="2">
                  <c:v>Medio ambiente</c:v>
                </c:pt>
                <c:pt idx="3">
                  <c:v>Agua y agricultura</c:v>
                </c:pt>
                <c:pt idx="4">
                  <c:v>Políticas Sociales</c:v>
                </c:pt>
                <c:pt idx="5">
                  <c:v>Infraestructuras y Seguridad</c:v>
                </c:pt>
                <c:pt idx="6">
                  <c:v>Tecnología e investigación</c:v>
                </c:pt>
                <c:pt idx="7">
                  <c:v>Educación y Juventud</c:v>
                </c:pt>
                <c:pt idx="8">
                  <c:v>Salud</c:v>
                </c:pt>
                <c:pt idx="9">
                  <c:v>Empleo y Economía</c:v>
                </c:pt>
              </c:strCache>
            </c:strRef>
          </c:cat>
          <c:val>
            <c:numRef>
              <c:f>'Camp. por Eje y Ppto'!$B$2:$B$11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0A-485E-83A9-C4F42BBA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0334432"/>
        <c:axId val="330332472"/>
      </c:barChart>
      <c:catAx>
        <c:axId val="33033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332472"/>
        <c:crosses val="autoZero"/>
        <c:auto val="1"/>
        <c:lblAlgn val="ctr"/>
        <c:lblOffset val="100"/>
        <c:noMultiLvlLbl val="0"/>
      </c:catAx>
      <c:valAx>
        <c:axId val="330332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033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'Camp. por Eje y Ppto'!$B$1</c:f>
              <c:strCache>
                <c:ptCount val="1"/>
                <c:pt idx="0">
                  <c:v>Campañas</c:v>
                </c:pt>
              </c:strCache>
            </c:strRef>
          </c:tx>
          <c:spPr>
            <a:ln w="127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35-4C7A-AF25-D427C90E089E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35-4C7A-AF25-D427C90E089E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35-4C7A-AF25-D427C90E089E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35-4C7A-AF25-D427C90E089E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35-4C7A-AF25-D427C90E089E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35-4C7A-AF25-D427C90E089E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B35-4C7A-AF25-D427C90E089E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B35-4C7A-AF25-D427C90E089E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B35-4C7A-AF25-D427C90E089E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B35-4C7A-AF25-D427C90E089E}"/>
              </c:ext>
            </c:extLst>
          </c:dPt>
          <c:dLbls>
            <c:dLbl>
              <c:idx val="0"/>
              <c:layout>
                <c:manualLayout>
                  <c:x val="-1.2548429314937694E-2"/>
                  <c:y val="1.02170170855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35-4C7A-AF25-D427C90E0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889491389151927E-2"/>
                  <c:y val="2.554254271386901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35-4C7A-AF25-D427C90E089E}"/>
                </c:ext>
                <c:ext xmlns:c15="http://schemas.microsoft.com/office/drawing/2012/chart" uri="{CE6537A1-D6FC-4f65-9D91-7224C49458BB}">
                  <c15:layout>
                    <c:manualLayout>
                      <c:w val="0.23164400515374861"/>
                      <c:h val="0.1386449218508810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4060022426259273E-2"/>
                  <c:y val="-1.78797798997083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B35-4C7A-AF25-D427C90E0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133694833491103E-2"/>
                  <c:y val="3.83138140708035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B35-4C7A-AF25-D427C90E0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853360946464926E-3"/>
                  <c:y val="3.57595597994165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B35-4C7A-AF25-D427C90E089E}"/>
                </c:ext>
                <c:ext xmlns:c15="http://schemas.microsoft.com/office/drawing/2012/chart" uri="{CE6537A1-D6FC-4f65-9D91-7224C49458BB}">
                  <c15:layout>
                    <c:manualLayout>
                      <c:w val="0.19757494898760003"/>
                      <c:h val="0.1058993820917009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7.708320864890257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B35-4C7A-AF25-D427C90E089E}"/>
                </c:ext>
                <c:ext xmlns:c15="http://schemas.microsoft.com/office/drawing/2012/chart" uri="{CE6537A1-D6FC-4f65-9D91-7224C49458BB}">
                  <c15:layout>
                    <c:manualLayout>
                      <c:w val="0.26938781732422884"/>
                      <c:h val="0.1058993820917009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1831376211226906"/>
                  <c:y val="7.15191195988330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B35-4C7A-AF25-D427C90E089E}"/>
                </c:ext>
                <c:ext xmlns:c15="http://schemas.microsoft.com/office/drawing/2012/chart" uri="{CE6537A1-D6FC-4f65-9D91-7224C49458BB}">
                  <c15:layout>
                    <c:manualLayout>
                      <c:w val="0.247921110607982"/>
                      <c:h val="0.10589938209170095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7926327592768039E-3"/>
                  <c:y val="5.61935939705117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B35-4C7A-AF25-D427C90E0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230553463366508E-2"/>
                  <c:y val="-1.78797798997083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B35-4C7A-AF25-D427C90E0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64528794481288E-2"/>
                  <c:y val="-2.29882884424821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B35-4C7A-AF25-D427C90E0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'Camp. por Eje y Ppto'!$A$2:$A$11</c:f>
              <c:strCache>
                <c:ptCount val="10"/>
                <c:pt idx="0">
                  <c:v>Cultura y turismo</c:v>
                </c:pt>
                <c:pt idx="1">
                  <c:v>Participación ciudadana y fechas conmemorativas</c:v>
                </c:pt>
                <c:pt idx="2">
                  <c:v>Medio ambiente</c:v>
                </c:pt>
                <c:pt idx="3">
                  <c:v>Agua y agricultura</c:v>
                </c:pt>
                <c:pt idx="4">
                  <c:v>Políticas Sociales</c:v>
                </c:pt>
                <c:pt idx="5">
                  <c:v>Infraestructuras y Seguridad</c:v>
                </c:pt>
                <c:pt idx="6">
                  <c:v>Tecnología e investigación</c:v>
                </c:pt>
                <c:pt idx="7">
                  <c:v>Educación y Juventud</c:v>
                </c:pt>
                <c:pt idx="8">
                  <c:v>Salud</c:v>
                </c:pt>
                <c:pt idx="9">
                  <c:v>Empleo y Economía</c:v>
                </c:pt>
              </c:strCache>
            </c:strRef>
          </c:cat>
          <c:val>
            <c:numRef>
              <c:f>'Camp. por Eje y Ppto'!$B$2:$B$11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B35-4C7A-AF25-D427C90E08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2634178450399132"/>
          <c:y val="4.7440069981743896E-2"/>
          <c:w val="0.60692495654712597"/>
          <c:h val="0.905119860036512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'Camp. por Eje y Ppto'!$C$16</c:f>
              <c:strCache>
                <c:ptCount val="1"/>
                <c:pt idx="0">
                  <c:v> Presupuesto 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>
              <a:softEdge rad="12700"/>
            </a:effectLst>
          </c:spPr>
          <c:invertIfNegative val="0"/>
          <c:dLbls>
            <c:dLbl>
              <c:idx val="9"/>
              <c:layout>
                <c:manualLayout>
                  <c:x val="-1.6276404621678685E-3"/>
                  <c:y val="4.3147711466575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'Camp. por Eje y Ppto'!$A$17:$A$26</c:f>
              <c:strCache>
                <c:ptCount val="10"/>
                <c:pt idx="0">
                  <c:v>Empleo y Economía</c:v>
                </c:pt>
                <c:pt idx="1">
                  <c:v>Salud</c:v>
                </c:pt>
                <c:pt idx="2">
                  <c:v>Educación y Juventud</c:v>
                </c:pt>
                <c:pt idx="3">
                  <c:v>Tecnología e investigación</c:v>
                </c:pt>
                <c:pt idx="4">
                  <c:v>Infraestructuras y Seguridad</c:v>
                </c:pt>
                <c:pt idx="5">
                  <c:v>Políticas Sociales</c:v>
                </c:pt>
                <c:pt idx="6">
                  <c:v>Agua y agricultura</c:v>
                </c:pt>
                <c:pt idx="7">
                  <c:v>Medio ambiente</c:v>
                </c:pt>
                <c:pt idx="8">
                  <c:v>Participación ciudadana y fechas conmemorativas</c:v>
                </c:pt>
                <c:pt idx="9">
                  <c:v>Cultura y turismo</c:v>
                </c:pt>
              </c:strCache>
            </c:strRef>
          </c:cat>
          <c:val>
            <c:numRef>
              <c:f>'Camp. por Eje y Ppto'!$C$17:$C$26</c:f>
              <c:numCache>
                <c:formatCode>_("€"* #,##0.00_);_("€"* \(#,##0.00\);_("€"* "-"??_);_(@_)</c:formatCode>
                <c:ptCount val="10"/>
                <c:pt idx="0">
                  <c:v>115000</c:v>
                </c:pt>
                <c:pt idx="1">
                  <c:v>173000</c:v>
                </c:pt>
                <c:pt idx="2">
                  <c:v>56000</c:v>
                </c:pt>
                <c:pt idx="3">
                  <c:v>30000</c:v>
                </c:pt>
                <c:pt idx="4">
                  <c:v>96000</c:v>
                </c:pt>
                <c:pt idx="5">
                  <c:v>142000</c:v>
                </c:pt>
                <c:pt idx="6">
                  <c:v>32000</c:v>
                </c:pt>
                <c:pt idx="7">
                  <c:v>51000</c:v>
                </c:pt>
                <c:pt idx="8">
                  <c:v>50000</c:v>
                </c:pt>
                <c:pt idx="9">
                  <c:v>58000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C-48F7-91F1-923FF9D2A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6"/>
        <c:axId val="331975328"/>
        <c:axId val="331982776"/>
      </c:barChart>
      <c:catAx>
        <c:axId val="331975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982776"/>
        <c:crosses val="autoZero"/>
        <c:auto val="1"/>
        <c:lblAlgn val="ctr"/>
        <c:lblOffset val="100"/>
        <c:noMultiLvlLbl val="0"/>
      </c:catAx>
      <c:valAx>
        <c:axId val="3319827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3319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227010249983003"/>
          <c:y val="8.497960224036831E-2"/>
          <c:w val="0.54537732800034666"/>
          <c:h val="0.81318094863853418"/>
        </c:manualLayout>
      </c:layout>
      <c:pieChart>
        <c:varyColors val="1"/>
        <c:ser>
          <c:idx val="0"/>
          <c:order val="0"/>
          <c:tx>
            <c:strRef>
              <c:f>'Camp. por Eje y Ppto'!$C$16</c:f>
              <c:strCache>
                <c:ptCount val="1"/>
                <c:pt idx="0">
                  <c:v> Presupuesto </c:v>
                </c:pt>
              </c:strCache>
            </c:strRef>
          </c:tx>
          <c:spPr>
            <a:ln w="127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A20-49BE-AF07-317A7B5A1914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20-49BE-AF07-317A7B5A1914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20-49BE-AF07-317A7B5A1914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A20-49BE-AF07-317A7B5A1914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A20-49BE-AF07-317A7B5A1914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20-49BE-AF07-317A7B5A1914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A20-49BE-AF07-317A7B5A1914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20-49BE-AF07-317A7B5A1914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A20-49BE-AF07-317A7B5A1914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20-49BE-AF07-317A7B5A1914}"/>
              </c:ext>
            </c:extLst>
          </c:dPt>
          <c:dLbls>
            <c:dLbl>
              <c:idx val="0"/>
              <c:layout>
                <c:manualLayout>
                  <c:x val="0.11183319983059645"/>
                  <c:y val="-3.83284944245248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989489145025522"/>
                  <c:y val="3.06540558552124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9.4070460360371325E-2"/>
                      <c:h val="9.930538315882726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7.1475950661662138E-2"/>
                  <c:y val="-1.5069871011108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5998212181207188E-2"/>
                  <c:y val="-5.86302281566523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0.23048290398279372"/>
                      <c:h val="0.10807161850547414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4471250514546951E-2"/>
                  <c:y val="-4.85397646790191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0.2673039876609638"/>
                      <c:h val="0.1115192580605334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0914497210094529E-2"/>
                  <c:y val="-2.80997448012153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0.26938781732422884"/>
                      <c:h val="0.1058993820917009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3.9990054812790984E-2"/>
                  <c:y val="-3.80698440176528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0.247921110607982"/>
                      <c:h val="0.10589938209170095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9.9790204331899196E-2"/>
                  <c:y val="-5.05855146036807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7979720246721368E-2"/>
                  <c:y val="-7.68893095737821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0.22578097617161633"/>
                      <c:h val="0.1525254147809967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5122709245878208E-2"/>
                  <c:y val="5.11149845982421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'Camp. por Eje y Ppto'!$A$17:$A$26</c:f>
              <c:strCache>
                <c:ptCount val="10"/>
                <c:pt idx="0">
                  <c:v>Empleo y Economía</c:v>
                </c:pt>
                <c:pt idx="1">
                  <c:v>Salud</c:v>
                </c:pt>
                <c:pt idx="2">
                  <c:v>Educación y Juventud</c:v>
                </c:pt>
                <c:pt idx="3">
                  <c:v>Tecnología e investigación</c:v>
                </c:pt>
                <c:pt idx="4">
                  <c:v>Infraestructuras y Seguridad</c:v>
                </c:pt>
                <c:pt idx="5">
                  <c:v>Políticas Sociales</c:v>
                </c:pt>
                <c:pt idx="6">
                  <c:v>Agua y agricultura</c:v>
                </c:pt>
                <c:pt idx="7">
                  <c:v>Medio ambiente</c:v>
                </c:pt>
                <c:pt idx="8">
                  <c:v>Participación ciudadana y fechas conmemorativas</c:v>
                </c:pt>
                <c:pt idx="9">
                  <c:v>Cultura y turismo</c:v>
                </c:pt>
              </c:strCache>
            </c:strRef>
          </c:cat>
          <c:val>
            <c:numRef>
              <c:f>'Camp. por Eje y Ppto'!$C$17:$C$26</c:f>
              <c:numCache>
                <c:formatCode>_("€"* #,##0.00_);_("€"* \(#,##0.00\);_("€"* "-"??_);_(@_)</c:formatCode>
                <c:ptCount val="10"/>
                <c:pt idx="0">
                  <c:v>115000</c:v>
                </c:pt>
                <c:pt idx="1">
                  <c:v>173000</c:v>
                </c:pt>
                <c:pt idx="2">
                  <c:v>56000</c:v>
                </c:pt>
                <c:pt idx="3">
                  <c:v>30000</c:v>
                </c:pt>
                <c:pt idx="4">
                  <c:v>96000</c:v>
                </c:pt>
                <c:pt idx="5">
                  <c:v>142000</c:v>
                </c:pt>
                <c:pt idx="6">
                  <c:v>32000</c:v>
                </c:pt>
                <c:pt idx="7">
                  <c:v>51000</c:v>
                </c:pt>
                <c:pt idx="8">
                  <c:v>50000</c:v>
                </c:pt>
                <c:pt idx="9">
                  <c:v>58000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0-49BE-AF07-317A7B5A191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13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719363766589431"/>
          <c:y val="4.3137254901960784E-2"/>
          <c:w val="0.47003203892469331"/>
          <c:h val="0.91372549019607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'Camp. por Objetivo Legal'!$D$1</c:f>
              <c:strCache>
                <c:ptCount val="1"/>
                <c:pt idx="0">
                  <c:v>Campañas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>
              <a:softEdge rad="1270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'Camp. por Objetivo Legal'!$C$2:$C$14</c:f>
              <c:strCache>
                <c:ptCount val="13"/>
                <c:pt idx="0">
                  <c:v>m) Apoyar a los sectores económicos regionales, mediante la promoción de la comercialización de productos regionales, especialmente en el exterior de la Región de Murcia, y de acciones que impulsen a nuestra Comunidad como destino turístico.</c:v>
                </c:pt>
                <c:pt idx="1">
                  <c:v>l) La promoción de los propios valores, imagen o señas de identidad del territorio o la población de la administración anunciante.</c:v>
                </c:pt>
                <c:pt idx="2">
                  <c:v>k) Contribuir a la difusión y mejora de la Región de Murcia y de su patrimonio histórico y cultural.</c:v>
                </c:pt>
                <c:pt idx="3">
                  <c:v>j) Difundir actitudes cívicas en beneficio de la colectividad y los valores de convivencia y solidaridad entre los ciudadanos y ciudadanas.</c:v>
                </c:pt>
                <c:pt idx="4">
                  <c:v>i) Difundir ofertas de empleo público.</c:v>
                </c:pt>
                <c:pt idx="5">
                  <c:v>h) Difundir el contenido de aquellas disposiciones jurídicas que, por su novedad o repercusión social, aconsejan su conocimiento general.</c:v>
                </c:pt>
                <c:pt idx="6">
                  <c:v>g) Difundir los procesos electorales</c:v>
                </c:pt>
                <c:pt idx="7">
                  <c:v>f) Anunciar Medidas en caso de emergencia o catástrofe …</c:v>
                </c:pt>
                <c:pt idx="8">
                  <c:v>e) Anunciar medidas de prevención de riesgos, de orden o seguridad pública o de evitación o reparación de daños que afecten a las personas, su salud o sus bienes, y al medio natural.</c:v>
                </c:pt>
                <c:pt idx="9">
                  <c:v>d) Difundir información sobre los derechos y deberes de la ciudadanía y los servicios, actividades y programas de los que se puede beneficiar.</c:v>
                </c:pt>
                <c:pt idx="10">
                  <c:v>c) Fomentar actitudes y comportamientos cívicos en la ciudadanía con relación a bienes o servicios públicos de carácter educativo, cultural, social, sanitario, de fomento del empleo y otros de naturaleza equivalente. </c:v>
                </c:pt>
                <c:pt idx="11">
                  <c:v>b) Informar a la ciudadanía de sus derechos y sus obligaciones y de los servicios, las actividades y los programas de los que pueda hacer uso.</c:v>
                </c:pt>
                <c:pt idx="12">
                  <c:v>a) Promover valores y conductas que consoliden la democracia, la libertad, la convivencia, la igualdad y la solidaridad.</c:v>
                </c:pt>
              </c:strCache>
            </c:strRef>
          </c:cat>
          <c:val>
            <c:numRef>
              <c:f>'Camp. por Objetivo Legal'!$D$2:$D$14</c:f>
              <c:numCache>
                <c:formatCode>General</c:formatCode>
                <c:ptCount val="13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8">
                  <c:v>12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C-48F7-91F1-923FF9D2A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1978856"/>
        <c:axId val="331976112"/>
      </c:barChart>
      <c:catAx>
        <c:axId val="331978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976112"/>
        <c:crosses val="autoZero"/>
        <c:auto val="1"/>
        <c:lblAlgn val="ctr"/>
        <c:lblOffset val="100"/>
        <c:noMultiLvlLbl val="0"/>
      </c:catAx>
      <c:valAx>
        <c:axId val="331976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197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852223917465415"/>
          <c:y val="0.13956084165032009"/>
          <c:w val="0.68120390241904449"/>
          <c:h val="0.79793923772482744"/>
        </c:manualLayout>
      </c:layout>
      <c:pieChart>
        <c:varyColors val="1"/>
        <c:ser>
          <c:idx val="0"/>
          <c:order val="0"/>
          <c:tx>
            <c:strRef>
              <c:f>'Camp. por Objetivo Legal'!$D$1</c:f>
              <c:strCache>
                <c:ptCount val="1"/>
                <c:pt idx="0">
                  <c:v>Campañas</c:v>
                </c:pt>
              </c:strCache>
            </c:strRef>
          </c:tx>
          <c:spPr>
            <a:ln w="127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A20-49BE-AF07-317A7B5A1914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20-49BE-AF07-317A7B5A1914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20-49BE-AF07-317A7B5A1914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A20-49BE-AF07-317A7B5A1914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A20-49BE-AF07-317A7B5A1914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20-49BE-AF07-317A7B5A1914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A20-49BE-AF07-317A7B5A1914}"/>
              </c:ext>
            </c:extLst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20-49BE-AF07-317A7B5A1914}"/>
              </c:ext>
            </c:extLst>
          </c:dPt>
          <c:dPt>
            <c:idx val="8"/>
            <c:bubble3D val="0"/>
            <c:spPr>
              <a:solidFill>
                <a:schemeClr val="accent1">
                  <a:tint val="81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A20-49BE-AF07-317A7B5A1914}"/>
              </c:ext>
            </c:extLst>
          </c:dPt>
          <c:dPt>
            <c:idx val="9"/>
            <c:bubble3D val="0"/>
            <c:spPr>
              <a:solidFill>
                <a:schemeClr val="accent1">
                  <a:tint val="69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20-49BE-AF07-317A7B5A1914}"/>
              </c:ext>
            </c:extLst>
          </c:dPt>
          <c:dPt>
            <c:idx val="10"/>
            <c:bubble3D val="0"/>
            <c:spPr>
              <a:solidFill>
                <a:schemeClr val="accent1">
                  <a:tint val="56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8F0-48FC-A44D-CB427B7F0C12}"/>
              </c:ext>
            </c:extLst>
          </c:dPt>
          <c:dPt>
            <c:idx val="11"/>
            <c:bubble3D val="0"/>
            <c:spPr>
              <a:solidFill>
                <a:schemeClr val="accent1">
                  <a:tint val="43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tint val="42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3769417076607102E-2"/>
                  <c:y val="-3.94265177339601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91875802990119E-2"/>
                  <c:y val="-8.13196622753277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6.9886357133865096E-2"/>
                      <c:h val="6.135508405228402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1556907868384611E-2"/>
                  <c:y val="-3.220443764224908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594379837140202E-2"/>
                  <c:y val="-1.82174783087124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77606747616706E-2"/>
                  <c:y val="-2.3526229288201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6.4713336424969556E-2"/>
                      <c:h val="8.5889887381201083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1.6104435547262048E-2"/>
                  <c:y val="2.0575802137018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8.9248350049180789E-2"/>
                      <c:h val="5.5720224688817661E-2"/>
                    </c:manualLayout>
                  </c15:layout>
                </c:ext>
              </c:extLst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481482061510542E-3"/>
                  <c:y val="1.82176194200858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A20-49BE-AF07-317A7B5A1914}"/>
                </c:ext>
                <c:ext xmlns:c15="http://schemas.microsoft.com/office/drawing/2012/chart" uri="{CE6537A1-D6FC-4f65-9D91-7224C49458BB}">
                  <c15:layout>
                    <c:manualLayout>
                      <c:w val="0.10086441340536477"/>
                      <c:h val="5.9304453573723145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4.9130677550489367E-2"/>
                  <c:y val="-2.8876184788730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024685565181566E-2"/>
                  <c:y val="-8.16569184578064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220558233611473E-3"/>
                  <c:y val="-2.61133652085111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20-49BE-AF07-317A7B5A1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566305525656229E-2"/>
                  <c:y val="-9.64094069921532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8F0-48FC-A44D-CB427B7F0C12}"/>
                </c:ext>
                <c:ext xmlns:c15="http://schemas.microsoft.com/office/drawing/2012/chart" uri="{CE6537A1-D6FC-4f65-9D91-7224C49458BB}">
                  <c15:layout>
                    <c:manualLayout>
                      <c:w val="7.8999027225578305E-2"/>
                      <c:h val="8.473815792260845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'Camp. por Objetivo Legal'!$A$2:$A$14</c:f>
              <c:strCache>
                <c:ptCount val="13"/>
                <c:pt idx="0">
                  <c:v>m) </c:v>
                </c:pt>
                <c:pt idx="1">
                  <c:v>l) </c:v>
                </c:pt>
                <c:pt idx="2">
                  <c:v>k) </c:v>
                </c:pt>
                <c:pt idx="3">
                  <c:v>j) </c:v>
                </c:pt>
                <c:pt idx="4">
                  <c:v>i) </c:v>
                </c:pt>
                <c:pt idx="5">
                  <c:v>h) </c:v>
                </c:pt>
                <c:pt idx="6">
                  <c:v>g)</c:v>
                </c:pt>
                <c:pt idx="7">
                  <c:v>f)</c:v>
                </c:pt>
                <c:pt idx="8">
                  <c:v>e) </c:v>
                </c:pt>
                <c:pt idx="9">
                  <c:v>d) </c:v>
                </c:pt>
                <c:pt idx="10">
                  <c:v>c) </c:v>
                </c:pt>
                <c:pt idx="11">
                  <c:v>b) </c:v>
                </c:pt>
                <c:pt idx="12">
                  <c:v>a) </c:v>
                </c:pt>
              </c:strCache>
            </c:strRef>
          </c:cat>
          <c:val>
            <c:numRef>
              <c:f>'Camp. por Objetivo Legal'!$D$2:$D$14</c:f>
              <c:numCache>
                <c:formatCode>General</c:formatCode>
                <c:ptCount val="13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8">
                  <c:v>12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0-49BE-AF07-317A7B5A191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2643482375449"/>
          <c:y val="3.6169333583265066E-2"/>
          <c:w val="0.87979828701861984"/>
          <c:h val="0.85143180850810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'Camp. por Medios'!$B$1</c:f>
              <c:strCache>
                <c:ptCount val="1"/>
                <c:pt idx="0">
                  <c:v>CuentaDeSoporte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>
              <a:softEdge rad="1270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'Camp. por Medios'!$A$2:$A$9</c:f>
              <c:strCache>
                <c:ptCount val="8"/>
                <c:pt idx="0">
                  <c:v>Televisión</c:v>
                </c:pt>
                <c:pt idx="1">
                  <c:v>Radio</c:v>
                </c:pt>
                <c:pt idx="2">
                  <c:v>Medios impresos</c:v>
                </c:pt>
                <c:pt idx="3">
                  <c:v>Digital</c:v>
                </c:pt>
                <c:pt idx="4">
                  <c:v>Redes sociales</c:v>
                </c:pt>
                <c:pt idx="5">
                  <c:v>Cine</c:v>
                </c:pt>
                <c:pt idx="6">
                  <c:v>Exterior</c:v>
                </c:pt>
                <c:pt idx="7">
                  <c:v>Otros</c:v>
                </c:pt>
              </c:strCache>
            </c:strRef>
          </c:cat>
          <c:val>
            <c:numRef>
              <c:f>'Camp. por Medios'!$B$2:$B$9</c:f>
              <c:numCache>
                <c:formatCode>General</c:formatCode>
                <c:ptCount val="8"/>
                <c:pt idx="0">
                  <c:v>34</c:v>
                </c:pt>
                <c:pt idx="1">
                  <c:v>48</c:v>
                </c:pt>
                <c:pt idx="2">
                  <c:v>29</c:v>
                </c:pt>
                <c:pt idx="3">
                  <c:v>43</c:v>
                </c:pt>
                <c:pt idx="4">
                  <c:v>48</c:v>
                </c:pt>
                <c:pt idx="5">
                  <c:v>3</c:v>
                </c:pt>
                <c:pt idx="6">
                  <c:v>17</c:v>
                </c:pt>
                <c:pt idx="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D0D-9644-0D7C7016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331976896"/>
        <c:axId val="331977680"/>
      </c:barChart>
      <c:catAx>
        <c:axId val="33197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977680"/>
        <c:crosses val="autoZero"/>
        <c:auto val="1"/>
        <c:lblAlgn val="ctr"/>
        <c:lblOffset val="100"/>
        <c:noMultiLvlLbl val="0"/>
      </c:catAx>
      <c:valAx>
        <c:axId val="33197768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bg1"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bg1">
                        <a:lumMod val="95000"/>
                      </a:schemeClr>
                    </a:solidFill>
                  </a:rPr>
                  <a:t>Número de campañas</a:t>
                </a:r>
              </a:p>
            </c:rich>
          </c:tx>
          <c:layout>
            <c:manualLayout>
              <c:xMode val="edge"/>
              <c:yMode val="edge"/>
              <c:x val="2.7292235718746765E-2"/>
              <c:y val="0.30537869318152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9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1">
        <a:lumMod val="5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8511557817068"/>
          <c:y val="8.5371561329447926E-2"/>
          <c:w val="0.73753546229420253"/>
          <c:h val="0.71448746730830115"/>
        </c:manualLayout>
      </c:layout>
      <c:pieChart>
        <c:varyColors val="1"/>
        <c:ser>
          <c:idx val="0"/>
          <c:order val="0"/>
          <c:tx>
            <c:strRef>
              <c:f>'Camp. por P. Objetivo'!$E$1</c:f>
              <c:strCache>
                <c:ptCount val="1"/>
                <c:pt idx="0">
                  <c:v>Campañas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70-41F0-ADE2-244B9AFFE91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70-41F0-ADE2-244B9AFFE910}"/>
              </c:ext>
            </c:extLst>
          </c:dPt>
          <c:dLbls>
            <c:dLbl>
              <c:idx val="0"/>
              <c:layout>
                <c:manualLayout>
                  <c:x val="-0.26764164985403238"/>
                  <c:y val="-4.26834788826843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70-41F0-ADE2-244B9AFFE91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5798624329628661"/>
                  <c:y val="4.3040766605950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70-41F0-ADE2-244B9AFFE91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'Camp. por P. Objetivo'!$D$2:$D$3</c:f>
              <c:strCache>
                <c:ptCount val="2"/>
                <c:pt idx="0">
                  <c:v>General</c:v>
                </c:pt>
                <c:pt idx="1">
                  <c:v>Sectores específicos</c:v>
                </c:pt>
              </c:strCache>
            </c:strRef>
          </c:cat>
          <c:val>
            <c:numRef>
              <c:f>'Camp. por P. Objetivo'!$E$2:$E$3</c:f>
              <c:numCache>
                <c:formatCode>General</c:formatCode>
                <c:ptCount val="2"/>
                <c:pt idx="0">
                  <c:v>49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70-41F0-ADE2-244B9AFFE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181544242000554E-2"/>
          <c:y val="0.86574216869811715"/>
          <c:w val="0.88575399186763071"/>
          <c:h val="8.228870791766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698688</xdr:colOff>
      <xdr:row>6</xdr:row>
      <xdr:rowOff>0</xdr:rowOff>
    </xdr:from>
    <xdr:to>
      <xdr:col>7</xdr:col>
      <xdr:colOff>9525</xdr:colOff>
      <xdr:row>24</xdr:row>
      <xdr:rowOff>154081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2EB796B-170C-4B13-94DF-029DDE871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409575</xdr:colOff>
      <xdr:row>17</xdr:row>
      <xdr:rowOff>33338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423861</xdr:colOff>
      <xdr:row>20</xdr:row>
      <xdr:rowOff>190499</xdr:rowOff>
    </xdr:from>
    <xdr:to>
      <xdr:col>16</xdr:col>
      <xdr:colOff>66675</xdr:colOff>
      <xdr:row>51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552450</xdr:colOff>
      <xdr:row>3</xdr:row>
      <xdr:rowOff>109537</xdr:rowOff>
    </xdr:from>
    <xdr:to>
      <xdr:col>27</xdr:col>
      <xdr:colOff>714375</xdr:colOff>
      <xdr:row>20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581025</xdr:colOff>
      <xdr:row>22</xdr:row>
      <xdr:rowOff>19050</xdr:rowOff>
    </xdr:from>
    <xdr:to>
      <xdr:col>26</xdr:col>
      <xdr:colOff>223839</xdr:colOff>
      <xdr:row>52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633412</xdr:colOff>
      <xdr:row>9</xdr:row>
      <xdr:rowOff>47624</xdr:rowOff>
    </xdr:from>
    <xdr:to>
      <xdr:col>12</xdr:col>
      <xdr:colOff>400050</xdr:colOff>
      <xdr:row>30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274891</xdr:colOff>
      <xdr:row>28</xdr:row>
      <xdr:rowOff>145366</xdr:rowOff>
    </xdr:from>
    <xdr:to>
      <xdr:col>16</xdr:col>
      <xdr:colOff>741863</xdr:colOff>
      <xdr:row>50</xdr:row>
      <xdr:rowOff>131191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505399D-77AC-43A6-849B-33EB11FD5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53</xdr:row>
      <xdr:rowOff>113137</xdr:rowOff>
    </xdr:from>
    <xdr:to>
      <xdr:col>15</xdr:col>
      <xdr:colOff>579120</xdr:colOff>
      <xdr:row>80</xdr:row>
      <xdr:rowOff>120916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6888134-87F1-4055-B42E-9DE2B1629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53702</xdr:rowOff>
    </xdr:from>
    <xdr:to>
      <xdr:col>6</xdr:col>
      <xdr:colOff>762000</xdr:colOff>
      <xdr:row>49</xdr:row>
      <xdr:rowOff>64245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9278327-CFDB-4421-B396-DFC64C7B9B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54</xdr:row>
      <xdr:rowOff>22861</xdr:rowOff>
    </xdr:from>
    <xdr:to>
      <xdr:col>6</xdr:col>
      <xdr:colOff>45597</xdr:colOff>
      <xdr:row>78</xdr:row>
      <xdr:rowOff>106681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A02D797-EFA3-4D50-91FC-BAA721667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538840</xdr:colOff>
      <xdr:row>15</xdr:row>
      <xdr:rowOff>171450</xdr:rowOff>
    </xdr:from>
    <xdr:to>
      <xdr:col>4</xdr:col>
      <xdr:colOff>472983</xdr:colOff>
      <xdr:row>34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347CDF0-F5E1-4BBB-AD33-2D766A52C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122759</xdr:rowOff>
    </xdr:from>
    <xdr:to>
      <xdr:col>5</xdr:col>
      <xdr:colOff>351504</xdr:colOff>
      <xdr:row>72</xdr:row>
      <xdr:rowOff>41563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0F878B7-A9B9-4839-AD7A-3B5E70DDB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757236</xdr:colOff>
      <xdr:row>0</xdr:row>
      <xdr:rowOff>23812</xdr:rowOff>
    </xdr:from>
    <xdr:to>
      <xdr:col>13</xdr:col>
      <xdr:colOff>190499</xdr:colOff>
      <xdr:row>20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629F1EC-CD05-40BD-B902-4A89B8C9E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3</xdr:row>
      <xdr:rowOff>166686</xdr:rowOff>
    </xdr:from>
    <xdr:to>
      <xdr:col>7</xdr:col>
      <xdr:colOff>187376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56802C4-4BF6-40A9-9A75-4016FB36B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1119</xdr:colOff>
      <xdr:row>116</xdr:row>
      <xdr:rowOff>1905000</xdr:rowOff>
    </xdr:from>
    <xdr:to>
      <xdr:col>12</xdr:col>
      <xdr:colOff>380999</xdr:colOff>
      <xdr:row>118</xdr:row>
      <xdr:rowOff>1400735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19050</xdr:rowOff>
    </xdr:from>
    <xdr:to>
      <xdr:col>4</xdr:col>
      <xdr:colOff>742950</xdr:colOff>
      <xdr:row>46</xdr:row>
      <xdr:rowOff>85724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738186</xdr:colOff>
      <xdr:row>1</xdr:row>
      <xdr:rowOff>19050</xdr:rowOff>
    </xdr:from>
    <xdr:to>
      <xdr:col>14</xdr:col>
      <xdr:colOff>533400</xdr:colOff>
      <xdr:row>25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681037</xdr:colOff>
      <xdr:row>11</xdr:row>
      <xdr:rowOff>0</xdr:rowOff>
    </xdr:from>
    <xdr:to>
      <xdr:col>13</xdr:col>
      <xdr:colOff>0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tosExternos_1" connectionId="3" autoFormatId="16" applyNumberFormats="0" applyBorderFormats="0" applyFontFormats="0" applyPatternFormats="0" applyAlignmentFormats="0" applyWidthHeightFormats="0">
  <queryTableRefresh nextId="7">
    <queryTableFields count="3">
      <queryTableField id="1" name="Eje" tableColumnId="1"/>
      <queryTableField id="2" name="Campañas" tableColumnId="2"/>
      <queryTableField id="5" name="Presupuesto" tableColumnId="5"/>
    </queryTableFields>
  </queryTableRefresh>
</queryTable>
</file>

<file path=xl/queryTables/queryTable2.xml><?xml version="1.0" encoding="utf-8"?>
<queryTable xmlns="http://schemas.openxmlformats.org/spreadsheetml/2006/main" name="DatosExternos_1" connectionId="7" autoFormatId="16" applyNumberFormats="0" applyBorderFormats="0" applyFontFormats="0" applyPatternFormats="0" applyAlignmentFormats="0" applyWidthHeightFormats="0">
  <queryTableRefresh nextId="10" unboundColumnsRight="1">
    <queryTableFields count="5">
      <queryTableField id="8" name="Letra_con_paréntesis" tableColumnId="3"/>
      <queryTableField id="4" name="ObjetivoLegal" tableColumnId="4"/>
      <queryTableField id="1" name="Objetivo" tableColumnId="1"/>
      <queryTableField id="2" name="Campañas" tableColumnId="2"/>
      <queryTableField id="7" dataBound="0" tableColumnId="5"/>
    </queryTableFields>
  </queryTableRefresh>
</queryTable>
</file>

<file path=xl/queryTables/queryTable3.xml><?xml version="1.0" encoding="utf-8"?>
<queryTable xmlns="http://schemas.openxmlformats.org/spreadsheetml/2006/main" name="DatosExternos_2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Soporte" tableColumnId="1"/>
      <queryTableField id="2" name="CuentaDeSoporte" tableColumnId="2"/>
    </queryTableFields>
  </queryTableRefresh>
</queryTable>
</file>

<file path=xl/queryTables/queryTable4.xml><?xml version="1.0" encoding="utf-8"?>
<queryTable xmlns="http://schemas.openxmlformats.org/spreadsheetml/2006/main" name="DatosExternos_1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PoblaciónObjetivo" tableColumnId="1"/>
      <queryTableField id="2" name="CuentaDeObjetivo" tableColumnId="2"/>
    </queryTableFields>
  </queryTableRefresh>
</queryTable>
</file>

<file path=xl/queryTables/queryTable5.xml><?xml version="1.0" encoding="utf-8"?>
<queryTable xmlns="http://schemas.openxmlformats.org/spreadsheetml/2006/main" name="DatosExternos_1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Ámbito" tableColumnId="1"/>
      <queryTableField id="2" name="Consejería" tableColumnId="2"/>
      <queryTableField id="3" name="Órgano" tableColumnId="3"/>
      <queryTableField id="4" name="Campañas" tableColumnId="4"/>
      <queryTableField id="5" name="Presupuesto" tableColumnId="5"/>
    </queryTableFields>
  </queryTableRefresh>
</queryTable>
</file>

<file path=xl/queryTables/queryTable6.xml><?xml version="1.0" encoding="utf-8"?>
<queryTable xmlns="http://schemas.openxmlformats.org/spreadsheetml/2006/main" name="DatosExternos_1" connectionId="1" autoFormatId="16" applyNumberFormats="0" applyBorderFormats="0" applyFontFormats="0" applyPatternFormats="0" applyAlignmentFormats="0" applyWidthHeightFormats="0">
  <queryTableRefresh nextId="11">
    <queryTableFields count="6">
      <queryTableField id="1" name="Ámbito" tableColumnId="1"/>
      <queryTableField id="2" name="Consejería" tableColumnId="2"/>
      <queryTableField id="3" name="Órgano" tableColumnId="3"/>
      <queryTableField id="5" name="Código" tableColumnId="5"/>
      <queryTableField id="7" name="Título" tableColumnId="6"/>
      <queryTableField id="4" name="Presupuesto" tableColumnId="4"/>
    </queryTableFields>
  </queryTableRefresh>
</queryTable>
</file>

<file path=xl/queryTables/queryTable7.xml><?xml version="1.0" encoding="utf-8"?>
<queryTable xmlns="http://schemas.openxmlformats.org/spreadsheetml/2006/main" name="DatosExternos_1" connectionId="6" autoFormatId="16" applyNumberFormats="0" applyBorderFormats="0" applyFontFormats="0" applyPatternFormats="0" applyAlignmentFormats="0" applyWidthHeightFormats="0">
  <queryTableRefresh nextId="5" unboundColumnsRight="1">
    <queryTableFields count="4">
      <queryTableField id="1" name="Eje" tableColumnId="1"/>
      <queryTableField id="2" name="CuentaDeIdCampaña" tableColumnId="2"/>
      <queryTableField id="3" name="Presupuesto" tableColumnId="3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5" name="C_Campañas_por_Eje6" displayName="C_Campañas_por_Eje6" ref="A1:C12" tableType="queryTable" totalsRowCount="1" headerRowDxfId="7">
  <autoFilter ref="A1:C11"/>
  <tableColumns count="3">
    <tableColumn id="1" uniqueName="1" name="Eje" queryTableFieldId="1"/>
    <tableColumn id="2" uniqueName="2" name="Campañas" totalsRowFunction="sum" queryTableFieldId="2" dataDxfId="6" totalsRowDxfId="5"/>
    <tableColumn id="5" uniqueName="5" name="Presupuesto" totalsRowFunction="sum" queryTableFieldId="5" dataDxfId="4" totalsRowDxfId="3" dataCellStyle="Moneda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3" name="C_Objetivo_Legal" displayName="C_Objetivo_Legal" ref="A1:E15" tableType="queryTable" totalsRowCount="1">
  <tableColumns count="5">
    <tableColumn id="3" uniqueName="3" name="Letra_con_paréntesis" queryTableFieldId="8"/>
    <tableColumn id="4" uniqueName="4" name="ObjetivoLegal" queryTableFieldId="4"/>
    <tableColumn id="1" uniqueName="1" name="Objetivo" queryTableFieldId="1"/>
    <tableColumn id="2" uniqueName="2" name="Campañas" totalsRowFunction="sum" queryTableFieldId="2"/>
    <tableColumn id="5" uniqueName="5" name="%" totalsRowFunction="sum" queryTableFieldId="7" dataDxfId="2" totalsRowDxfId="1" dataCellStyle="Porcentaje">
      <calculatedColumnFormula>C_Objetivo_Legal[[#This Row],[Campañas]]/SUM(C_Objetivo_Legal[Campañas])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C_Campañas_por_medios" displayName="C_Campañas_por_medios" ref="A1:B9" tableType="queryTable" totalsRowShown="0">
  <autoFilter ref="A1:B9"/>
  <tableColumns count="2">
    <tableColumn id="1" uniqueName="1" name="Soporte" queryTableFieldId="1"/>
    <tableColumn id="2" uniqueName="2" name="CuentaDeSoporte" queryTableField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" name="C_Campañas_por_Público_Objetivo" displayName="C_Campañas_por_Público_Objetivo" ref="A1:B16" tableType="queryTable" totalsRowShown="0">
  <autoFilter ref="A1:B16"/>
  <tableColumns count="2">
    <tableColumn id="1" uniqueName="1" name="PoblaciónObjetivo" queryTableFieldId="1"/>
    <tableColumn id="2" uniqueName="2" name="CuentaDeObjetivo" queryTableFieldId="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6" name="C_Campañas_por_ámbitos" displayName="C_Campañas_por_ámbitos" ref="A1:E33" tableType="queryTable" totalsRowShown="0">
  <autoFilter ref="A1:E33"/>
  <tableColumns count="5">
    <tableColumn id="1" uniqueName="1" name="Ámbito" queryTableFieldId="1"/>
    <tableColumn id="2" uniqueName="2" name="Consejería" queryTableFieldId="2"/>
    <tableColumn id="3" uniqueName="3" name="Órgano" queryTableFieldId="3"/>
    <tableColumn id="4" uniqueName="4" name="Campañas" queryTableFieldId="4"/>
    <tableColumn id="5" uniqueName="5" name="Presupuesto" queryTableFieldId="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8" name="C_Campañas_con_fondos_europeos" displayName="C_Campañas_con_fondos_europeos" ref="A1:F14" tableType="queryTable" totalsRowShown="0">
  <autoFilter ref="A1:F14"/>
  <tableColumns count="6">
    <tableColumn id="1" uniqueName="1" name="Ámbito" queryTableFieldId="1"/>
    <tableColumn id="2" uniqueName="2" name="Consejería" queryTableFieldId="2"/>
    <tableColumn id="3" uniqueName="3" name="Órgano" queryTableFieldId="3"/>
    <tableColumn id="5" uniqueName="5" name="Código" queryTableFieldId="5"/>
    <tableColumn id="6" uniqueName="6" name="Título" queryTableFieldId="7"/>
    <tableColumn id="4" uniqueName="4" name="Presupuesto" queryTableFieldId="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10" name="C_Campañas_sin_fondos_europeos" displayName="C_Campañas_sin_fondos_europeos" ref="A1:D12" tableType="queryTable" totalsRowShown="0">
  <autoFilter ref="A1:D12"/>
  <tableColumns count="4">
    <tableColumn id="1" uniqueName="1" name="Eje" queryTableFieldId="1"/>
    <tableColumn id="2" uniqueName="2" name="CuentaDeIdCampaña" queryTableFieldId="2" dataDxfId="0"/>
    <tableColumn id="3" uniqueName="3" name="Presupuesto" queryTableFieldId="3" dataCellStyle="Moneda"/>
    <tableColumn id="4" uniqueName="4" name="%" queryTableFieldId="4" dataCellStyle="Porcentaje">
      <calculatedColumnFormula>C_Campañas_sin_fondos_europeos[[#This Row],[Presupuesto]]/$C$12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2"/>
  <sheetViews>
    <sheetView workbookViewId="0">
      <selection activeCell="H15" sqref="H15"/>
    </sheetView>
  </sheetViews>
  <sheetFormatPr baseColWidth="10" defaultRowHeight="14.4" x14ac:dyDescent="0.3"/>
  <cols>
    <col min="2" max="5" width="16.6640625" customWidth="1"/>
  </cols>
  <sheetData>
    <row r="1" spans="2:6" ht="32.25" customHeight="1" x14ac:dyDescent="0.3">
      <c r="B1" s="181" t="s">
        <v>261</v>
      </c>
      <c r="C1" s="181" t="s">
        <v>262</v>
      </c>
      <c r="D1" s="181" t="s">
        <v>263</v>
      </c>
      <c r="E1" s="181" t="s">
        <v>264</v>
      </c>
    </row>
    <row r="2" spans="2:6" ht="32.25" customHeight="1" x14ac:dyDescent="0.3">
      <c r="B2" s="180">
        <v>9</v>
      </c>
      <c r="C2" s="180">
        <v>28</v>
      </c>
      <c r="D2" s="180">
        <v>52</v>
      </c>
      <c r="E2" s="180">
        <v>5</v>
      </c>
      <c r="F2" s="17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61" workbookViewId="0">
      <selection activeCell="C7" sqref="C7"/>
    </sheetView>
  </sheetViews>
  <sheetFormatPr baseColWidth="10" defaultColWidth="11.44140625" defaultRowHeight="15.6" x14ac:dyDescent="0.3"/>
  <cols>
    <col min="1" max="1" width="5.44140625" style="3" bestFit="1" customWidth="1"/>
    <col min="2" max="2" width="7.33203125" style="3" customWidth="1"/>
    <col min="3" max="3" width="31.5546875" style="3" customWidth="1"/>
    <col min="4" max="4" width="72.33203125" style="3" customWidth="1"/>
    <col min="5" max="5" width="52.109375" style="3" customWidth="1"/>
    <col min="6" max="6" width="31" style="3" customWidth="1"/>
    <col min="7" max="7" width="9.44140625" style="3" customWidth="1"/>
    <col min="8" max="8" width="6.33203125" style="3" customWidth="1"/>
    <col min="9" max="9" width="11.44140625" style="3"/>
    <col min="10" max="10" width="22.6640625" style="3" customWidth="1"/>
    <col min="11" max="11" width="14.88671875" style="3" customWidth="1"/>
    <col min="12" max="12" width="50.33203125" style="3" customWidth="1"/>
    <col min="13" max="13" width="11.44140625" style="3"/>
    <col min="14" max="14" width="23.6640625" style="3" bestFit="1" customWidth="1"/>
    <col min="15" max="15" width="20.88671875" style="3" bestFit="1" customWidth="1"/>
    <col min="16" max="16" width="13" style="3" bestFit="1" customWidth="1"/>
    <col min="17" max="16384" width="11.44140625" style="3"/>
  </cols>
  <sheetData>
    <row r="1" spans="3:7" s="2" customFormat="1" ht="24" customHeight="1" x14ac:dyDescent="0.3">
      <c r="D1" s="192" t="s">
        <v>29</v>
      </c>
      <c r="E1" s="192"/>
      <c r="F1" s="192"/>
      <c r="G1" s="192"/>
    </row>
    <row r="2" spans="3:7" s="2" customFormat="1" ht="21" customHeight="1" x14ac:dyDescent="0.3">
      <c r="D2" s="24" t="s">
        <v>0</v>
      </c>
      <c r="E2" s="24" t="s">
        <v>27</v>
      </c>
      <c r="F2" s="24" t="s">
        <v>28</v>
      </c>
      <c r="G2" s="24" t="s">
        <v>25</v>
      </c>
    </row>
    <row r="3" spans="3:7" s="2" customFormat="1" ht="21" customHeight="1" x14ac:dyDescent="0.3">
      <c r="D3" s="25" t="s">
        <v>1</v>
      </c>
      <c r="E3" s="26">
        <v>6</v>
      </c>
      <c r="F3" s="27">
        <v>602550</v>
      </c>
      <c r="G3" s="28">
        <f t="shared" ref="G3:G12" si="0">F3/$F$13</f>
        <v>0.20559583724302652</v>
      </c>
    </row>
    <row r="4" spans="3:7" s="2" customFormat="1" ht="21" customHeight="1" x14ac:dyDescent="0.3">
      <c r="D4" s="29" t="s">
        <v>2</v>
      </c>
      <c r="E4" s="30">
        <v>3</v>
      </c>
      <c r="F4" s="31">
        <v>47800</v>
      </c>
      <c r="G4" s="32">
        <f t="shared" si="0"/>
        <v>1.6309818305894397E-2</v>
      </c>
    </row>
    <row r="5" spans="3:7" s="2" customFormat="1" ht="21" customHeight="1" x14ac:dyDescent="0.3">
      <c r="D5" s="25" t="s">
        <v>3</v>
      </c>
      <c r="E5" s="26">
        <v>5</v>
      </c>
      <c r="F5" s="27">
        <v>78500</v>
      </c>
      <c r="G5" s="28">
        <f t="shared" si="0"/>
        <v>2.6784952657169667E-2</v>
      </c>
    </row>
    <row r="6" spans="3:7" s="2" customFormat="1" ht="21" customHeight="1" x14ac:dyDescent="0.3">
      <c r="D6" s="29" t="s">
        <v>4</v>
      </c>
      <c r="E6" s="30">
        <v>8</v>
      </c>
      <c r="F6" s="31">
        <v>62700</v>
      </c>
      <c r="G6" s="32">
        <f t="shared" si="0"/>
        <v>2.1393841166936791E-2</v>
      </c>
    </row>
    <row r="7" spans="3:7" s="2" customFormat="1" ht="21" customHeight="1" x14ac:dyDescent="0.3">
      <c r="D7" s="25" t="s">
        <v>5</v>
      </c>
      <c r="E7" s="26">
        <v>8</v>
      </c>
      <c r="F7" s="27">
        <v>240700</v>
      </c>
      <c r="G7" s="28">
        <f t="shared" si="0"/>
        <v>8.2129147829053992E-2</v>
      </c>
    </row>
    <row r="8" spans="3:7" s="2" customFormat="1" ht="21" customHeight="1" x14ac:dyDescent="0.3">
      <c r="D8" s="29" t="s">
        <v>6</v>
      </c>
      <c r="E8" s="30">
        <v>4</v>
      </c>
      <c r="F8" s="31">
        <v>93000</v>
      </c>
      <c r="G8" s="32">
        <f t="shared" si="0"/>
        <v>3.1732491683016291E-2</v>
      </c>
    </row>
    <row r="9" spans="3:7" s="2" customFormat="1" ht="21" customHeight="1" x14ac:dyDescent="0.3">
      <c r="D9" s="25" t="s">
        <v>7</v>
      </c>
      <c r="E9" s="26">
        <v>3</v>
      </c>
      <c r="F9" s="27">
        <v>246700</v>
      </c>
      <c r="G9" s="28">
        <f t="shared" si="0"/>
        <v>8.417640535699053E-2</v>
      </c>
    </row>
    <row r="10" spans="3:7" s="2" customFormat="1" ht="21" customHeight="1" x14ac:dyDescent="0.3">
      <c r="D10" s="29" t="s">
        <v>8</v>
      </c>
      <c r="E10" s="30">
        <v>4</v>
      </c>
      <c r="F10" s="31">
        <v>123500</v>
      </c>
      <c r="G10" s="32">
        <f t="shared" si="0"/>
        <v>4.2139384116693678E-2</v>
      </c>
    </row>
    <row r="11" spans="3:7" s="2" customFormat="1" ht="21" customHeight="1" x14ac:dyDescent="0.3">
      <c r="D11" s="25" t="s">
        <v>9</v>
      </c>
      <c r="E11" s="26">
        <v>2</v>
      </c>
      <c r="F11" s="27">
        <v>32500</v>
      </c>
      <c r="G11" s="28">
        <f t="shared" si="0"/>
        <v>1.1089311609656231E-2</v>
      </c>
    </row>
    <row r="12" spans="3:7" s="2" customFormat="1" ht="21" customHeight="1" x14ac:dyDescent="0.3">
      <c r="D12" s="29" t="s">
        <v>10</v>
      </c>
      <c r="E12" s="30">
        <v>5</v>
      </c>
      <c r="F12" s="31">
        <v>1402800</v>
      </c>
      <c r="G12" s="32">
        <f t="shared" si="0"/>
        <v>0.4786488100315619</v>
      </c>
    </row>
    <row r="13" spans="3:7" s="2" customFormat="1" ht="21" customHeight="1" x14ac:dyDescent="0.3">
      <c r="D13" s="33" t="s">
        <v>24</v>
      </c>
      <c r="E13" s="34">
        <f>SUM(E3:E12)</f>
        <v>48</v>
      </c>
      <c r="F13" s="35">
        <f>SUM(F3:F12)</f>
        <v>2930750</v>
      </c>
      <c r="G13" s="36">
        <f>SUM(G3:G12)</f>
        <v>1</v>
      </c>
    </row>
    <row r="16" spans="3:7" s="2" customFormat="1" ht="22.5" customHeight="1" x14ac:dyDescent="0.3">
      <c r="C16" s="188" t="s">
        <v>32</v>
      </c>
      <c r="D16" s="188"/>
      <c r="E16" s="188"/>
      <c r="F16" s="188"/>
      <c r="G16" s="188"/>
    </row>
    <row r="17" spans="3:7" s="2" customFormat="1" ht="22.5" customHeight="1" x14ac:dyDescent="0.3">
      <c r="C17" s="24" t="s">
        <v>11</v>
      </c>
      <c r="D17" s="24" t="s">
        <v>12</v>
      </c>
      <c r="E17" s="24" t="s">
        <v>27</v>
      </c>
      <c r="F17" s="24" t="s">
        <v>26</v>
      </c>
      <c r="G17" s="24" t="s">
        <v>25</v>
      </c>
    </row>
    <row r="18" spans="3:7" s="2" customFormat="1" ht="22.5" customHeight="1" x14ac:dyDescent="0.3">
      <c r="C18" s="193" t="s">
        <v>13</v>
      </c>
      <c r="D18" s="37" t="s">
        <v>14</v>
      </c>
      <c r="E18" s="38">
        <v>4</v>
      </c>
      <c r="F18" s="39">
        <v>66000</v>
      </c>
      <c r="G18" s="40">
        <f>F18/$F$28</f>
        <v>7.5419952005485083E-2</v>
      </c>
    </row>
    <row r="19" spans="3:7" s="2" customFormat="1" ht="22.5" customHeight="1" x14ac:dyDescent="0.3">
      <c r="C19" s="193"/>
      <c r="D19" s="41" t="s">
        <v>15</v>
      </c>
      <c r="E19" s="42">
        <v>2</v>
      </c>
      <c r="F19" s="43">
        <v>42100</v>
      </c>
      <c r="G19" s="44">
        <f t="shared" ref="G19:G28" si="1">F19/$F$28</f>
        <v>4.8108787567135186E-2</v>
      </c>
    </row>
    <row r="20" spans="3:7" s="2" customFormat="1" ht="22.5" customHeight="1" x14ac:dyDescent="0.3">
      <c r="C20" s="193"/>
      <c r="D20" s="37" t="s">
        <v>16</v>
      </c>
      <c r="E20" s="38">
        <v>2</v>
      </c>
      <c r="F20" s="39">
        <v>32500</v>
      </c>
      <c r="G20" s="40">
        <f t="shared" si="1"/>
        <v>3.7138612729973715E-2</v>
      </c>
    </row>
    <row r="21" spans="3:7" s="2" customFormat="1" ht="22.5" customHeight="1" x14ac:dyDescent="0.3">
      <c r="C21" s="193"/>
      <c r="D21" s="41" t="s">
        <v>17</v>
      </c>
      <c r="E21" s="42">
        <v>2</v>
      </c>
      <c r="F21" s="43">
        <v>211700</v>
      </c>
      <c r="G21" s="44">
        <f t="shared" si="1"/>
        <v>0.2419152096903211</v>
      </c>
    </row>
    <row r="22" spans="3:7" s="2" customFormat="1" ht="22.5" customHeight="1" x14ac:dyDescent="0.3">
      <c r="C22" s="193"/>
      <c r="D22" s="37" t="s">
        <v>18</v>
      </c>
      <c r="E22" s="38">
        <v>5</v>
      </c>
      <c r="F22" s="39">
        <v>187700</v>
      </c>
      <c r="G22" s="40">
        <f t="shared" si="1"/>
        <v>0.21448977259741744</v>
      </c>
    </row>
    <row r="23" spans="3:7" s="2" customFormat="1" ht="22.5" customHeight="1" x14ac:dyDescent="0.3">
      <c r="C23" s="193"/>
      <c r="D23" s="41" t="s">
        <v>19</v>
      </c>
      <c r="E23" s="42">
        <v>4</v>
      </c>
      <c r="F23" s="43">
        <v>150400</v>
      </c>
      <c r="G23" s="44">
        <f t="shared" si="1"/>
        <v>0.17186607244886298</v>
      </c>
    </row>
    <row r="24" spans="3:7" s="2" customFormat="1" ht="22.5" customHeight="1" x14ac:dyDescent="0.3">
      <c r="C24" s="193"/>
      <c r="D24" s="37" t="s">
        <v>20</v>
      </c>
      <c r="E24" s="38">
        <v>4</v>
      </c>
      <c r="F24" s="39">
        <v>57500</v>
      </c>
      <c r="G24" s="40">
        <f t="shared" si="1"/>
        <v>6.5706776368415043E-2</v>
      </c>
    </row>
    <row r="25" spans="3:7" s="2" customFormat="1" ht="22.5" customHeight="1" x14ac:dyDescent="0.3">
      <c r="C25" s="193"/>
      <c r="D25" s="41" t="s">
        <v>2</v>
      </c>
      <c r="E25" s="42">
        <v>1</v>
      </c>
      <c r="F25" s="43">
        <v>6400</v>
      </c>
      <c r="G25" s="44">
        <f t="shared" si="1"/>
        <v>7.313449891440978E-3</v>
      </c>
    </row>
    <row r="26" spans="3:7" s="2" customFormat="1" ht="22.5" customHeight="1" x14ac:dyDescent="0.3">
      <c r="C26" s="193"/>
      <c r="D26" s="37" t="s">
        <v>21</v>
      </c>
      <c r="E26" s="38">
        <v>4</v>
      </c>
      <c r="F26" s="39">
        <v>93000</v>
      </c>
      <c r="G26" s="40">
        <f t="shared" si="1"/>
        <v>0.10627356873500171</v>
      </c>
    </row>
    <row r="27" spans="3:7" s="2" customFormat="1" ht="22.5" customHeight="1" x14ac:dyDescent="0.3">
      <c r="C27" s="193"/>
      <c r="D27" s="41" t="s">
        <v>22</v>
      </c>
      <c r="E27" s="42">
        <v>3</v>
      </c>
      <c r="F27" s="43">
        <v>27800</v>
      </c>
      <c r="G27" s="44">
        <f t="shared" si="1"/>
        <v>3.1767797965946747E-2</v>
      </c>
    </row>
    <row r="28" spans="3:7" s="2" customFormat="1" ht="22.5" customHeight="1" x14ac:dyDescent="0.3">
      <c r="C28" s="193"/>
      <c r="D28" s="45" t="s">
        <v>30</v>
      </c>
      <c r="E28" s="46">
        <f>SUM(E18:E27)</f>
        <v>31</v>
      </c>
      <c r="F28" s="47">
        <f>SUM(F18:F27)</f>
        <v>875100</v>
      </c>
      <c r="G28" s="48">
        <f t="shared" si="1"/>
        <v>1</v>
      </c>
    </row>
    <row r="29" spans="3:7" s="2" customFormat="1" ht="22.5" customHeight="1" x14ac:dyDescent="0.3">
      <c r="C29" s="194" t="s">
        <v>23</v>
      </c>
      <c r="D29" s="41" t="s">
        <v>15</v>
      </c>
      <c r="E29" s="42">
        <v>8</v>
      </c>
      <c r="F29" s="43">
        <v>37550</v>
      </c>
      <c r="G29" s="44">
        <f t="shared" ref="G29:G34" si="2">F29/$F$34</f>
        <v>1.8266728285457154E-2</v>
      </c>
    </row>
    <row r="30" spans="3:7" s="2" customFormat="1" ht="22.5" customHeight="1" x14ac:dyDescent="0.3">
      <c r="C30" s="194"/>
      <c r="D30" s="37" t="s">
        <v>17</v>
      </c>
      <c r="E30" s="38">
        <v>1</v>
      </c>
      <c r="F30" s="39">
        <v>35000</v>
      </c>
      <c r="G30" s="40">
        <f t="shared" si="2"/>
        <v>1.7026244740106534E-2</v>
      </c>
    </row>
    <row r="31" spans="3:7" s="2" customFormat="1" ht="22.5" customHeight="1" x14ac:dyDescent="0.3">
      <c r="C31" s="194"/>
      <c r="D31" s="41" t="s">
        <v>19</v>
      </c>
      <c r="E31" s="42">
        <v>4</v>
      </c>
      <c r="F31" s="43">
        <v>566700</v>
      </c>
      <c r="G31" s="44">
        <f t="shared" si="2"/>
        <v>0.27567922554909641</v>
      </c>
    </row>
    <row r="32" spans="3:7" s="2" customFormat="1" ht="22.5" customHeight="1" x14ac:dyDescent="0.3">
      <c r="C32" s="194"/>
      <c r="D32" s="37" t="s">
        <v>2</v>
      </c>
      <c r="E32" s="38">
        <v>2</v>
      </c>
      <c r="F32" s="39">
        <v>41400</v>
      </c>
      <c r="G32" s="40">
        <f t="shared" si="2"/>
        <v>2.0139615206868872E-2</v>
      </c>
    </row>
    <row r="33" spans="3:7" s="2" customFormat="1" ht="22.5" customHeight="1" x14ac:dyDescent="0.3">
      <c r="C33" s="194"/>
      <c r="D33" s="41" t="s">
        <v>22</v>
      </c>
      <c r="E33" s="42">
        <v>2</v>
      </c>
      <c r="F33" s="43">
        <v>1375000</v>
      </c>
      <c r="G33" s="44">
        <f t="shared" si="2"/>
        <v>0.66888818621847101</v>
      </c>
    </row>
    <row r="34" spans="3:7" s="2" customFormat="1" ht="22.5" customHeight="1" x14ac:dyDescent="0.3">
      <c r="C34" s="194"/>
      <c r="D34" s="45" t="s">
        <v>31</v>
      </c>
      <c r="E34" s="34">
        <f>SUM(E29:E33)</f>
        <v>17</v>
      </c>
      <c r="F34" s="49">
        <f>SUM(F29:F33)</f>
        <v>2055650</v>
      </c>
      <c r="G34" s="50">
        <f t="shared" si="2"/>
        <v>1</v>
      </c>
    </row>
    <row r="35" spans="3:7" s="2" customFormat="1" ht="22.5" customHeight="1" x14ac:dyDescent="0.3">
      <c r="C35" s="194"/>
      <c r="D35" s="51" t="s">
        <v>24</v>
      </c>
      <c r="E35" s="52">
        <f>SUM(E34,E28)</f>
        <v>48</v>
      </c>
      <c r="F35" s="53">
        <f>SUM(F34,F28)</f>
        <v>2930750</v>
      </c>
      <c r="G35" s="54"/>
    </row>
    <row r="39" spans="3:7" ht="33.75" customHeight="1" x14ac:dyDescent="0.3">
      <c r="D39" s="195" t="s">
        <v>35</v>
      </c>
      <c r="E39" s="195"/>
      <c r="F39" s="195"/>
    </row>
    <row r="40" spans="3:7" x14ac:dyDescent="0.3">
      <c r="D40" s="24" t="s">
        <v>0</v>
      </c>
      <c r="E40" s="24" t="s">
        <v>27</v>
      </c>
      <c r="F40" s="24" t="s">
        <v>26</v>
      </c>
    </row>
    <row r="41" spans="3:7" x14ac:dyDescent="0.3">
      <c r="D41" s="37" t="s">
        <v>1</v>
      </c>
      <c r="E41" s="38">
        <v>1</v>
      </c>
      <c r="F41" s="39">
        <v>17100</v>
      </c>
    </row>
    <row r="42" spans="3:7" x14ac:dyDescent="0.3">
      <c r="D42" s="41" t="s">
        <v>4</v>
      </c>
      <c r="E42" s="42">
        <v>7</v>
      </c>
      <c r="F42" s="43">
        <v>45000</v>
      </c>
    </row>
    <row r="43" spans="3:7" x14ac:dyDescent="0.3">
      <c r="D43" s="37" t="s">
        <v>7</v>
      </c>
      <c r="E43" s="38">
        <v>1</v>
      </c>
      <c r="F43" s="39">
        <v>35000</v>
      </c>
    </row>
    <row r="44" spans="3:7" x14ac:dyDescent="0.3">
      <c r="D44" s="41" t="s">
        <v>8</v>
      </c>
      <c r="E44" s="42">
        <v>3</v>
      </c>
      <c r="F44" s="43">
        <v>93000</v>
      </c>
    </row>
    <row r="45" spans="3:7" x14ac:dyDescent="0.3">
      <c r="D45" s="55" t="s">
        <v>24</v>
      </c>
      <c r="E45" s="46" t="s">
        <v>33</v>
      </c>
      <c r="F45" s="47" t="s">
        <v>34</v>
      </c>
    </row>
    <row r="49" spans="1:11" ht="21" customHeight="1" x14ac:dyDescent="0.3">
      <c r="D49" s="188" t="s">
        <v>51</v>
      </c>
      <c r="E49" s="188"/>
      <c r="F49" s="188"/>
      <c r="G49" s="188"/>
    </row>
    <row r="50" spans="1:11" ht="21" customHeight="1" x14ac:dyDescent="0.3">
      <c r="D50" s="56" t="s">
        <v>36</v>
      </c>
      <c r="E50" s="56" t="s">
        <v>27</v>
      </c>
      <c r="F50" s="56" t="s">
        <v>37</v>
      </c>
      <c r="G50" s="56" t="s">
        <v>26</v>
      </c>
    </row>
    <row r="51" spans="1:11" ht="21" customHeight="1" x14ac:dyDescent="0.3">
      <c r="D51" s="57" t="s">
        <v>38</v>
      </c>
      <c r="E51" s="58">
        <v>2</v>
      </c>
      <c r="F51" s="58">
        <v>0</v>
      </c>
      <c r="G51" s="59">
        <v>17550</v>
      </c>
    </row>
    <row r="52" spans="1:11" ht="21" customHeight="1" x14ac:dyDescent="0.3">
      <c r="D52" s="60" t="s">
        <v>39</v>
      </c>
      <c r="E52" s="61">
        <v>6</v>
      </c>
      <c r="F52" s="61">
        <v>6</v>
      </c>
      <c r="G52" s="62">
        <v>20000</v>
      </c>
    </row>
    <row r="53" spans="1:11" ht="21" customHeight="1" x14ac:dyDescent="0.3">
      <c r="D53" s="57" t="s">
        <v>40</v>
      </c>
      <c r="E53" s="58">
        <v>1</v>
      </c>
      <c r="F53" s="58">
        <v>0</v>
      </c>
      <c r="G53" s="59">
        <v>15000</v>
      </c>
    </row>
    <row r="54" spans="1:11" ht="21" customHeight="1" x14ac:dyDescent="0.3">
      <c r="D54" s="60" t="s">
        <v>41</v>
      </c>
      <c r="E54" s="61">
        <v>2</v>
      </c>
      <c r="F54" s="61">
        <v>0</v>
      </c>
      <c r="G54" s="62">
        <v>38700</v>
      </c>
    </row>
    <row r="55" spans="1:11" ht="21" customHeight="1" x14ac:dyDescent="0.3">
      <c r="D55" s="57" t="s">
        <v>42</v>
      </c>
      <c r="E55" s="58">
        <v>1</v>
      </c>
      <c r="F55" s="58">
        <v>0</v>
      </c>
      <c r="G55" s="59">
        <v>490000</v>
      </c>
    </row>
    <row r="56" spans="1:11" ht="21" customHeight="1" x14ac:dyDescent="0.3">
      <c r="D56" s="60" t="s">
        <v>43</v>
      </c>
      <c r="E56" s="61">
        <v>1</v>
      </c>
      <c r="F56" s="61">
        <v>0</v>
      </c>
      <c r="G56" s="62">
        <v>25000</v>
      </c>
    </row>
    <row r="57" spans="1:11" ht="21" customHeight="1" x14ac:dyDescent="0.3">
      <c r="D57" s="57" t="s">
        <v>44</v>
      </c>
      <c r="E57" s="58">
        <v>1</v>
      </c>
      <c r="F57" s="58">
        <v>0</v>
      </c>
      <c r="G57" s="59">
        <v>1350000</v>
      </c>
    </row>
    <row r="58" spans="1:11" ht="21" customHeight="1" x14ac:dyDescent="0.3">
      <c r="D58" s="60" t="s">
        <v>45</v>
      </c>
      <c r="E58" s="61">
        <v>1</v>
      </c>
      <c r="F58" s="61">
        <v>1</v>
      </c>
      <c r="G58" s="62">
        <v>35000</v>
      </c>
    </row>
    <row r="59" spans="1:11" ht="21" customHeight="1" x14ac:dyDescent="0.3">
      <c r="D59" s="57" t="s">
        <v>46</v>
      </c>
      <c r="E59" s="58">
        <v>1</v>
      </c>
      <c r="F59" s="58">
        <v>0</v>
      </c>
      <c r="G59" s="59">
        <v>26400</v>
      </c>
    </row>
    <row r="60" spans="1:11" ht="21" customHeight="1" x14ac:dyDescent="0.3">
      <c r="D60" s="60" t="s">
        <v>47</v>
      </c>
      <c r="E60" s="61">
        <v>1</v>
      </c>
      <c r="F60" s="61">
        <v>0</v>
      </c>
      <c r="G60" s="62">
        <v>38000</v>
      </c>
    </row>
    <row r="61" spans="1:11" ht="21" customHeight="1" x14ac:dyDescent="0.3">
      <c r="D61" s="63" t="s">
        <v>24</v>
      </c>
      <c r="E61" s="64" t="s">
        <v>48</v>
      </c>
      <c r="F61" s="64" t="s">
        <v>49</v>
      </c>
      <c r="G61" s="65" t="s">
        <v>50</v>
      </c>
    </row>
    <row r="62" spans="1:11" ht="21" customHeight="1" x14ac:dyDescent="0.3">
      <c r="A62"/>
      <c r="B62"/>
      <c r="C62"/>
      <c r="D62"/>
      <c r="E62"/>
      <c r="F62"/>
      <c r="G62"/>
      <c r="H62"/>
      <c r="I62"/>
      <c r="J62"/>
      <c r="K62"/>
    </row>
    <row r="63" spans="1:11" ht="21" customHeight="1" x14ac:dyDescent="0.3">
      <c r="A63"/>
      <c r="B63"/>
      <c r="C63"/>
      <c r="D63"/>
      <c r="E63"/>
      <c r="F63"/>
      <c r="G63"/>
      <c r="H63"/>
      <c r="I63"/>
      <c r="J63"/>
      <c r="K63"/>
    </row>
    <row r="64" spans="1:11" ht="21" customHeight="1" x14ac:dyDescent="0.3">
      <c r="A64"/>
      <c r="B64"/>
      <c r="C64"/>
      <c r="D64"/>
      <c r="E64"/>
      <c r="F64"/>
      <c r="G64"/>
      <c r="H64"/>
      <c r="I64"/>
      <c r="J64"/>
      <c r="K64"/>
    </row>
    <row r="65" spans="1:11" ht="21" customHeight="1" x14ac:dyDescent="0.3">
      <c r="A65"/>
      <c r="B65"/>
      <c r="C65"/>
      <c r="D65"/>
      <c r="E65"/>
      <c r="F65"/>
      <c r="G65"/>
      <c r="H65"/>
      <c r="I65"/>
      <c r="J65"/>
      <c r="K65"/>
    </row>
    <row r="66" spans="1:11" ht="21" customHeight="1" x14ac:dyDescent="0.3">
      <c r="A66"/>
      <c r="B66"/>
      <c r="C66"/>
      <c r="D66"/>
      <c r="E66"/>
      <c r="F66"/>
      <c r="G66"/>
      <c r="H66"/>
      <c r="I66"/>
      <c r="J66"/>
      <c r="K66"/>
    </row>
    <row r="67" spans="1:11" x14ac:dyDescent="0.3">
      <c r="A67"/>
      <c r="B67"/>
      <c r="C67" s="85" t="s">
        <v>11</v>
      </c>
      <c r="D67" s="85" t="s">
        <v>12</v>
      </c>
      <c r="E67" s="85" t="s">
        <v>27</v>
      </c>
      <c r="F67" s="85" t="s">
        <v>26</v>
      </c>
      <c r="G67" s="85" t="s">
        <v>25</v>
      </c>
      <c r="H67"/>
      <c r="I67"/>
      <c r="J67"/>
      <c r="K67"/>
    </row>
    <row r="68" spans="1:11" ht="21" customHeight="1" x14ac:dyDescent="0.3">
      <c r="A68"/>
      <c r="B68"/>
      <c r="C68" s="196" t="s">
        <v>13</v>
      </c>
      <c r="D68" s="86" t="s">
        <v>14</v>
      </c>
      <c r="E68" s="87">
        <v>4</v>
      </c>
      <c r="F68" s="88">
        <v>66000</v>
      </c>
      <c r="G68" s="89">
        <f>F68/$F$28</f>
        <v>7.5419952005485083E-2</v>
      </c>
      <c r="H68"/>
      <c r="I68"/>
      <c r="J68"/>
      <c r="K68"/>
    </row>
    <row r="69" spans="1:11" ht="21" customHeight="1" x14ac:dyDescent="0.3">
      <c r="A69"/>
      <c r="B69"/>
      <c r="C69" s="196"/>
      <c r="D69" s="90" t="s">
        <v>15</v>
      </c>
      <c r="E69" s="91">
        <v>2</v>
      </c>
      <c r="F69" s="92">
        <v>42100</v>
      </c>
      <c r="G69" s="93">
        <f t="shared" ref="G69:G78" si="3">F69/$F$28</f>
        <v>4.8108787567135186E-2</v>
      </c>
      <c r="H69"/>
      <c r="I69"/>
      <c r="J69"/>
      <c r="K69"/>
    </row>
    <row r="70" spans="1:11" ht="21" customHeight="1" x14ac:dyDescent="0.3">
      <c r="A70"/>
      <c r="B70"/>
      <c r="C70" s="196"/>
      <c r="D70" s="86" t="s">
        <v>16</v>
      </c>
      <c r="E70" s="87">
        <v>2</v>
      </c>
      <c r="F70" s="88">
        <v>32500</v>
      </c>
      <c r="G70" s="89">
        <f t="shared" si="3"/>
        <v>3.7138612729973715E-2</v>
      </c>
      <c r="H70"/>
      <c r="I70"/>
      <c r="J70"/>
      <c r="K70"/>
    </row>
    <row r="71" spans="1:11" ht="21" customHeight="1" x14ac:dyDescent="0.3">
      <c r="A71"/>
      <c r="B71"/>
      <c r="C71" s="196"/>
      <c r="D71" s="90" t="s">
        <v>17</v>
      </c>
      <c r="E71" s="91">
        <v>2</v>
      </c>
      <c r="F71" s="92">
        <v>211700</v>
      </c>
      <c r="G71" s="93">
        <f t="shared" si="3"/>
        <v>0.2419152096903211</v>
      </c>
      <c r="H71"/>
      <c r="I71"/>
      <c r="J71"/>
      <c r="K71"/>
    </row>
    <row r="72" spans="1:11" ht="21" customHeight="1" x14ac:dyDescent="0.3">
      <c r="A72"/>
      <c r="B72"/>
      <c r="C72" s="196"/>
      <c r="D72" s="86" t="s">
        <v>18</v>
      </c>
      <c r="E72" s="87">
        <v>5</v>
      </c>
      <c r="F72" s="88">
        <v>187700</v>
      </c>
      <c r="G72" s="89">
        <f t="shared" si="3"/>
        <v>0.21448977259741744</v>
      </c>
      <c r="H72"/>
      <c r="I72"/>
      <c r="J72"/>
      <c r="K72"/>
    </row>
    <row r="73" spans="1:11" ht="21" customHeight="1" x14ac:dyDescent="0.3">
      <c r="A73"/>
      <c r="B73"/>
      <c r="C73" s="196"/>
      <c r="D73" s="90" t="s">
        <v>19</v>
      </c>
      <c r="E73" s="91">
        <v>4</v>
      </c>
      <c r="F73" s="92">
        <v>150400</v>
      </c>
      <c r="G73" s="93">
        <f t="shared" si="3"/>
        <v>0.17186607244886298</v>
      </c>
      <c r="H73"/>
      <c r="I73"/>
      <c r="J73"/>
      <c r="K73"/>
    </row>
    <row r="74" spans="1:11" ht="21" customHeight="1" x14ac:dyDescent="0.3">
      <c r="A74"/>
      <c r="B74"/>
      <c r="C74" s="196"/>
      <c r="D74" s="86" t="s">
        <v>20</v>
      </c>
      <c r="E74" s="87">
        <v>4</v>
      </c>
      <c r="F74" s="88">
        <v>57500</v>
      </c>
      <c r="G74" s="89">
        <f t="shared" si="3"/>
        <v>6.5706776368415043E-2</v>
      </c>
      <c r="H74"/>
      <c r="I74"/>
      <c r="J74"/>
      <c r="K74"/>
    </row>
    <row r="75" spans="1:11" ht="21" customHeight="1" x14ac:dyDescent="0.3">
      <c r="A75"/>
      <c r="B75"/>
      <c r="C75" s="196"/>
      <c r="D75" s="90" t="s">
        <v>2</v>
      </c>
      <c r="E75" s="91">
        <v>1</v>
      </c>
      <c r="F75" s="92">
        <v>6400</v>
      </c>
      <c r="G75" s="93">
        <f t="shared" si="3"/>
        <v>7.313449891440978E-3</v>
      </c>
      <c r="H75"/>
      <c r="I75"/>
      <c r="J75"/>
      <c r="K75"/>
    </row>
    <row r="76" spans="1:11" ht="21" customHeight="1" x14ac:dyDescent="0.3">
      <c r="A76"/>
      <c r="B76"/>
      <c r="C76" s="196"/>
      <c r="D76" s="86" t="s">
        <v>21</v>
      </c>
      <c r="E76" s="87">
        <v>4</v>
      </c>
      <c r="F76" s="88">
        <v>93000</v>
      </c>
      <c r="G76" s="89">
        <f t="shared" si="3"/>
        <v>0.10627356873500171</v>
      </c>
      <c r="H76"/>
      <c r="I76"/>
      <c r="J76"/>
      <c r="K76"/>
    </row>
    <row r="77" spans="1:11" ht="21" customHeight="1" x14ac:dyDescent="0.3">
      <c r="A77"/>
      <c r="B77"/>
      <c r="C77" s="196"/>
      <c r="D77" s="90" t="s">
        <v>22</v>
      </c>
      <c r="E77" s="91">
        <v>3</v>
      </c>
      <c r="F77" s="92">
        <v>27800</v>
      </c>
      <c r="G77" s="93">
        <f t="shared" si="3"/>
        <v>3.1767797965946747E-2</v>
      </c>
      <c r="H77"/>
      <c r="I77"/>
      <c r="J77"/>
      <c r="K77"/>
    </row>
    <row r="78" spans="1:11" ht="21" customHeight="1" x14ac:dyDescent="0.3">
      <c r="A78"/>
      <c r="B78"/>
      <c r="C78" s="196"/>
      <c r="D78" s="94" t="s">
        <v>30</v>
      </c>
      <c r="E78" s="95">
        <f>SUM(E68:E77)</f>
        <v>31</v>
      </c>
      <c r="F78" s="96">
        <f>SUM(F68:F77)</f>
        <v>875100</v>
      </c>
      <c r="G78" s="97">
        <f t="shared" si="3"/>
        <v>1</v>
      </c>
      <c r="H78"/>
      <c r="I78"/>
      <c r="J78"/>
      <c r="K78"/>
    </row>
    <row r="79" spans="1:11" ht="21" customHeight="1" x14ac:dyDescent="0.3">
      <c r="A79"/>
      <c r="B79"/>
      <c r="C79" s="197" t="s">
        <v>23</v>
      </c>
      <c r="D79" s="57" t="s">
        <v>127</v>
      </c>
      <c r="E79" s="99">
        <v>2</v>
      </c>
      <c r="F79" s="100">
        <v>17550</v>
      </c>
      <c r="G79" s="89">
        <f>F79/$F$89</f>
        <v>8.5374455768248494E-3</v>
      </c>
      <c r="H79"/>
      <c r="I79"/>
      <c r="J79"/>
      <c r="K79"/>
    </row>
    <row r="80" spans="1:11" ht="21" customHeight="1" x14ac:dyDescent="0.3">
      <c r="A80"/>
      <c r="B80"/>
      <c r="C80" s="187"/>
      <c r="D80" s="101" t="s">
        <v>39</v>
      </c>
      <c r="E80" s="102">
        <v>6</v>
      </c>
      <c r="F80" s="103">
        <v>20000</v>
      </c>
      <c r="G80" s="89">
        <f t="shared" ref="G80:G89" si="4">F80/$F$89</f>
        <v>9.7292827086323062E-3</v>
      </c>
      <c r="H80"/>
      <c r="I80"/>
      <c r="J80"/>
      <c r="K80"/>
    </row>
    <row r="81" spans="1:11" ht="21" customHeight="1" x14ac:dyDescent="0.3">
      <c r="A81"/>
      <c r="B81"/>
      <c r="C81" s="187"/>
      <c r="D81" s="98" t="s">
        <v>40</v>
      </c>
      <c r="E81" s="99">
        <v>1</v>
      </c>
      <c r="F81" s="100">
        <v>15000</v>
      </c>
      <c r="G81" s="89">
        <f t="shared" si="4"/>
        <v>7.2969620314742292E-3</v>
      </c>
      <c r="H81"/>
      <c r="I81"/>
      <c r="J81"/>
      <c r="K81"/>
    </row>
    <row r="82" spans="1:11" ht="21" customHeight="1" x14ac:dyDescent="0.3">
      <c r="A82"/>
      <c r="B82"/>
      <c r="C82" s="187"/>
      <c r="D82" s="101" t="s">
        <v>41</v>
      </c>
      <c r="E82" s="102">
        <v>2</v>
      </c>
      <c r="F82" s="103">
        <v>38700</v>
      </c>
      <c r="G82" s="89">
        <f t="shared" si="4"/>
        <v>1.8826162041203513E-2</v>
      </c>
      <c r="H82"/>
      <c r="I82"/>
      <c r="J82"/>
      <c r="K82"/>
    </row>
    <row r="83" spans="1:11" ht="21" customHeight="1" x14ac:dyDescent="0.3">
      <c r="A83"/>
      <c r="B83"/>
      <c r="C83" s="187"/>
      <c r="D83" s="98" t="s">
        <v>42</v>
      </c>
      <c r="E83" s="99">
        <v>1</v>
      </c>
      <c r="F83" s="100">
        <v>490000</v>
      </c>
      <c r="G83" s="89">
        <f t="shared" si="4"/>
        <v>0.2383674263614915</v>
      </c>
      <c r="H83"/>
      <c r="I83"/>
      <c r="J83"/>
      <c r="K83"/>
    </row>
    <row r="84" spans="1:11" ht="21" customHeight="1" x14ac:dyDescent="0.3">
      <c r="A84"/>
      <c r="B84"/>
      <c r="C84" s="187"/>
      <c r="D84" s="60" t="s">
        <v>128</v>
      </c>
      <c r="E84" s="102">
        <v>1</v>
      </c>
      <c r="F84" s="103">
        <v>25000</v>
      </c>
      <c r="G84" s="89">
        <f t="shared" si="4"/>
        <v>1.2161603385790382E-2</v>
      </c>
      <c r="H84"/>
      <c r="I84"/>
      <c r="J84"/>
      <c r="K84"/>
    </row>
    <row r="85" spans="1:11" ht="21" customHeight="1" x14ac:dyDescent="0.3">
      <c r="A85"/>
      <c r="B85"/>
      <c r="C85" s="187"/>
      <c r="D85" s="57" t="s">
        <v>129</v>
      </c>
      <c r="E85" s="99">
        <v>1</v>
      </c>
      <c r="F85" s="100">
        <v>1350000</v>
      </c>
      <c r="G85" s="89">
        <f t="shared" si="4"/>
        <v>0.65672658283268071</v>
      </c>
      <c r="H85"/>
      <c r="I85"/>
      <c r="J85"/>
      <c r="K85"/>
    </row>
    <row r="86" spans="1:11" ht="21" customHeight="1" x14ac:dyDescent="0.3">
      <c r="A86"/>
      <c r="B86"/>
      <c r="C86" s="187"/>
      <c r="D86" s="101" t="s">
        <v>45</v>
      </c>
      <c r="E86" s="102">
        <v>1</v>
      </c>
      <c r="F86" s="103">
        <v>35000</v>
      </c>
      <c r="G86" s="89">
        <f t="shared" si="4"/>
        <v>1.7026244740106534E-2</v>
      </c>
      <c r="H86"/>
      <c r="I86"/>
      <c r="J86"/>
      <c r="K86"/>
    </row>
    <row r="87" spans="1:11" ht="21" customHeight="1" x14ac:dyDescent="0.3">
      <c r="A87"/>
      <c r="B87"/>
      <c r="C87" s="187"/>
      <c r="D87" s="98" t="s">
        <v>46</v>
      </c>
      <c r="E87" s="99">
        <v>1</v>
      </c>
      <c r="F87" s="100">
        <v>26400</v>
      </c>
      <c r="G87" s="89">
        <f t="shared" si="4"/>
        <v>1.2842653175394644E-2</v>
      </c>
      <c r="H87"/>
      <c r="I87"/>
      <c r="J87"/>
      <c r="K87"/>
    </row>
    <row r="88" spans="1:11" ht="21" customHeight="1" x14ac:dyDescent="0.3">
      <c r="A88"/>
      <c r="B88"/>
      <c r="C88" s="187"/>
      <c r="D88" s="101" t="s">
        <v>47</v>
      </c>
      <c r="E88" s="102">
        <v>1</v>
      </c>
      <c r="F88" s="103">
        <v>38000</v>
      </c>
      <c r="G88" s="89">
        <f t="shared" si="4"/>
        <v>1.8485637146401383E-2</v>
      </c>
      <c r="H88"/>
      <c r="I88"/>
      <c r="J88"/>
      <c r="K88"/>
    </row>
    <row r="89" spans="1:11" ht="21" customHeight="1" x14ac:dyDescent="0.3">
      <c r="A89"/>
      <c r="B89"/>
      <c r="C89" s="187"/>
      <c r="D89" s="63" t="s">
        <v>131</v>
      </c>
      <c r="E89" s="64">
        <f>SUM(E79:E88)</f>
        <v>17</v>
      </c>
      <c r="F89" s="65">
        <f>SUM(F79:F88)</f>
        <v>2055650</v>
      </c>
      <c r="G89" s="97">
        <f t="shared" si="4"/>
        <v>1</v>
      </c>
      <c r="H89"/>
      <c r="I89"/>
      <c r="J89"/>
      <c r="K89"/>
    </row>
    <row r="90" spans="1:11" ht="21" customHeight="1" x14ac:dyDescent="0.3">
      <c r="A90"/>
      <c r="B90"/>
      <c r="C90"/>
      <c r="D90" s="94" t="s">
        <v>130</v>
      </c>
      <c r="E90" s="95">
        <f>SUM(E89,E78)</f>
        <v>48</v>
      </c>
      <c r="F90" s="96">
        <f t="shared" ref="F90" si="5">SUM(F89,F78)</f>
        <v>2930750</v>
      </c>
      <c r="G90"/>
      <c r="H90"/>
      <c r="I90"/>
      <c r="J90"/>
    </row>
    <row r="91" spans="1:11" ht="21" customHeight="1" x14ac:dyDescent="0.3">
      <c r="A91"/>
      <c r="B91"/>
      <c r="C91"/>
      <c r="D91"/>
      <c r="E91"/>
      <c r="F91"/>
      <c r="G91"/>
      <c r="H91"/>
      <c r="I91"/>
      <c r="J91"/>
      <c r="K91"/>
    </row>
    <row r="92" spans="1:11" ht="21" customHeight="1" x14ac:dyDescent="0.3">
      <c r="A92"/>
      <c r="B92"/>
      <c r="C92"/>
      <c r="D92"/>
      <c r="E92"/>
      <c r="F92"/>
      <c r="G92"/>
      <c r="H92"/>
      <c r="I92"/>
      <c r="J92"/>
      <c r="K92"/>
    </row>
    <row r="93" spans="1:11" ht="21" customHeight="1" x14ac:dyDescent="0.3">
      <c r="A93"/>
      <c r="B93"/>
      <c r="C93"/>
      <c r="D93"/>
      <c r="E93"/>
      <c r="F93"/>
      <c r="G93"/>
      <c r="H93"/>
      <c r="I93"/>
      <c r="J93"/>
      <c r="K93"/>
    </row>
    <row r="94" spans="1:11" ht="21" customHeight="1" x14ac:dyDescent="0.3">
      <c r="A94"/>
      <c r="B94"/>
      <c r="C94"/>
      <c r="D94"/>
      <c r="E94"/>
      <c r="F94"/>
      <c r="G94"/>
      <c r="H94"/>
      <c r="I94"/>
      <c r="J94"/>
      <c r="K94"/>
    </row>
    <row r="95" spans="1:11" ht="27" customHeight="1" x14ac:dyDescent="0.3">
      <c r="A95"/>
      <c r="B95"/>
      <c r="C95" s="85" t="s">
        <v>11</v>
      </c>
      <c r="D95" s="85" t="s">
        <v>132</v>
      </c>
      <c r="E95" s="85" t="s">
        <v>27</v>
      </c>
      <c r="F95" s="85" t="s">
        <v>26</v>
      </c>
      <c r="G95"/>
      <c r="H95"/>
      <c r="I95"/>
    </row>
    <row r="96" spans="1:11" ht="21" customHeight="1" x14ac:dyDescent="0.3">
      <c r="A96"/>
      <c r="B96"/>
      <c r="C96" s="196" t="s">
        <v>13</v>
      </c>
      <c r="D96" s="90" t="s">
        <v>15</v>
      </c>
      <c r="E96" s="105">
        <v>1</v>
      </c>
      <c r="F96" s="107">
        <v>25000</v>
      </c>
      <c r="G96"/>
      <c r="H96"/>
      <c r="I96"/>
    </row>
    <row r="97" spans="1:11" ht="21" customHeight="1" x14ac:dyDescent="0.3">
      <c r="A97"/>
      <c r="B97"/>
      <c r="C97" s="196"/>
      <c r="D97" s="86" t="s">
        <v>18</v>
      </c>
      <c r="E97" s="104">
        <v>1</v>
      </c>
      <c r="F97" s="107">
        <v>13000</v>
      </c>
      <c r="G97"/>
      <c r="H97"/>
      <c r="I97"/>
    </row>
    <row r="98" spans="1:11" ht="21" customHeight="1" x14ac:dyDescent="0.3">
      <c r="A98"/>
      <c r="B98"/>
      <c r="C98" s="196"/>
      <c r="D98" s="90" t="s">
        <v>19</v>
      </c>
      <c r="E98" s="105">
        <v>2</v>
      </c>
      <c r="F98" s="92">
        <v>80000</v>
      </c>
      <c r="G98"/>
      <c r="H98"/>
      <c r="I98"/>
    </row>
    <row r="99" spans="1:11" ht="21" customHeight="1" x14ac:dyDescent="0.3">
      <c r="A99"/>
      <c r="B99"/>
      <c r="C99" s="196"/>
      <c r="D99" s="94" t="s">
        <v>30</v>
      </c>
      <c r="E99" s="95">
        <f>SUM(E96:E98)</f>
        <v>4</v>
      </c>
      <c r="F99" s="96">
        <f>SUM(F96:F98)</f>
        <v>118000</v>
      </c>
      <c r="G99"/>
      <c r="H99"/>
      <c r="I99"/>
    </row>
    <row r="100" spans="1:11" ht="21" customHeight="1" x14ac:dyDescent="0.3">
      <c r="A100"/>
      <c r="B100"/>
      <c r="C100" s="187" t="s">
        <v>23</v>
      </c>
      <c r="D100" s="101" t="s">
        <v>39</v>
      </c>
      <c r="E100" s="106">
        <v>6</v>
      </c>
      <c r="F100" s="103">
        <v>20000</v>
      </c>
      <c r="G100"/>
      <c r="H100"/>
      <c r="I100"/>
    </row>
    <row r="101" spans="1:11" ht="21" customHeight="1" x14ac:dyDescent="0.3">
      <c r="A101"/>
      <c r="B101"/>
      <c r="C101" s="187"/>
      <c r="D101" s="101" t="s">
        <v>45</v>
      </c>
      <c r="E101" s="106">
        <v>1</v>
      </c>
      <c r="F101" s="103">
        <v>35000</v>
      </c>
      <c r="G101"/>
      <c r="H101"/>
      <c r="I101"/>
    </row>
    <row r="102" spans="1:11" ht="21" customHeight="1" x14ac:dyDescent="0.3">
      <c r="A102"/>
      <c r="B102"/>
      <c r="C102" s="187"/>
      <c r="D102" s="63" t="s">
        <v>131</v>
      </c>
      <c r="E102" s="64">
        <f>SUM(E100:E101)</f>
        <v>7</v>
      </c>
      <c r="F102" s="65">
        <f>SUM(F100:F101)</f>
        <v>55000</v>
      </c>
      <c r="G102"/>
      <c r="H102"/>
      <c r="I102"/>
    </row>
    <row r="103" spans="1:11" ht="21" customHeight="1" x14ac:dyDescent="0.3">
      <c r="A103"/>
      <c r="B103"/>
      <c r="C103"/>
      <c r="D103" s="94" t="s">
        <v>130</v>
      </c>
      <c r="E103" s="95">
        <f>SUM(E102,E99)</f>
        <v>11</v>
      </c>
      <c r="F103" s="96">
        <f>SUM(F102,F99)</f>
        <v>173000</v>
      </c>
      <c r="G103"/>
      <c r="H103"/>
      <c r="I103"/>
    </row>
    <row r="104" spans="1:11" ht="21" customHeight="1" x14ac:dyDescent="0.3">
      <c r="A104"/>
      <c r="B104"/>
      <c r="C104"/>
      <c r="D104"/>
      <c r="E104"/>
      <c r="F104"/>
      <c r="G104"/>
      <c r="H104"/>
      <c r="I104"/>
      <c r="J104"/>
      <c r="K104"/>
    </row>
    <row r="105" spans="1:11" ht="21" customHeight="1" x14ac:dyDescent="0.3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3">
      <c r="A106"/>
      <c r="B106"/>
      <c r="C106"/>
      <c r="D106"/>
      <c r="E106"/>
      <c r="F106"/>
      <c r="G106"/>
      <c r="H106"/>
      <c r="I106"/>
      <c r="J106"/>
      <c r="K106"/>
    </row>
    <row r="108" spans="1:11" x14ac:dyDescent="0.3">
      <c r="C108" s="189"/>
      <c r="D108" s="189"/>
      <c r="E108" s="189"/>
      <c r="F108" s="189"/>
    </row>
    <row r="109" spans="1:11" x14ac:dyDescent="0.3">
      <c r="C109" s="190" t="s">
        <v>86</v>
      </c>
      <c r="D109" s="191"/>
      <c r="E109" s="4" t="s">
        <v>27</v>
      </c>
      <c r="F109" s="4" t="s">
        <v>25</v>
      </c>
    </row>
    <row r="110" spans="1:11" ht="240" customHeight="1" x14ac:dyDescent="0.3">
      <c r="C110" s="9" t="s">
        <v>52</v>
      </c>
      <c r="D110" s="66" t="s">
        <v>53</v>
      </c>
      <c r="E110" s="10">
        <v>4</v>
      </c>
      <c r="F110" s="11">
        <f>E110/$E$121</f>
        <v>3.3613445378151259E-2</v>
      </c>
    </row>
    <row r="111" spans="1:11" ht="270" customHeight="1" x14ac:dyDescent="0.3">
      <c r="C111" s="12" t="s">
        <v>54</v>
      </c>
      <c r="D111" s="67" t="s">
        <v>55</v>
      </c>
      <c r="E111" s="13">
        <v>34</v>
      </c>
      <c r="F111" s="14">
        <f t="shared" ref="F111:F120" si="6">E111/$E$121</f>
        <v>0.2857142857142857</v>
      </c>
    </row>
    <row r="112" spans="1:11" ht="409.5" customHeight="1" x14ac:dyDescent="0.3">
      <c r="C112" s="9" t="s">
        <v>56</v>
      </c>
      <c r="D112" s="66" t="s">
        <v>57</v>
      </c>
      <c r="E112" s="10">
        <v>13</v>
      </c>
      <c r="F112" s="11">
        <f t="shared" si="6"/>
        <v>0.1092436974789916</v>
      </c>
    </row>
    <row r="113" spans="3:6" ht="270" customHeight="1" x14ac:dyDescent="0.3">
      <c r="C113" s="12" t="s">
        <v>58</v>
      </c>
      <c r="D113" s="67" t="s">
        <v>59</v>
      </c>
      <c r="E113" s="13">
        <v>35</v>
      </c>
      <c r="F113" s="14">
        <f t="shared" si="6"/>
        <v>0.29411764705882354</v>
      </c>
    </row>
    <row r="114" spans="3:6" ht="375" customHeight="1" x14ac:dyDescent="0.3">
      <c r="C114" s="9" t="s">
        <v>60</v>
      </c>
      <c r="D114" s="66" t="s">
        <v>61</v>
      </c>
      <c r="E114" s="10">
        <v>4</v>
      </c>
      <c r="F114" s="11">
        <f t="shared" si="6"/>
        <v>3.3613445378151259E-2</v>
      </c>
    </row>
    <row r="115" spans="3:6" ht="285" customHeight="1" x14ac:dyDescent="0.3">
      <c r="C115" s="12" t="s">
        <v>62</v>
      </c>
      <c r="D115" s="67" t="s">
        <v>63</v>
      </c>
      <c r="E115" s="13">
        <v>3</v>
      </c>
      <c r="F115" s="14">
        <f t="shared" si="6"/>
        <v>2.5210084033613446E-2</v>
      </c>
    </row>
    <row r="116" spans="3:6" ht="60" customHeight="1" x14ac:dyDescent="0.3">
      <c r="C116" s="9" t="s">
        <v>64</v>
      </c>
      <c r="D116" s="66" t="s">
        <v>65</v>
      </c>
      <c r="E116" s="10">
        <v>1</v>
      </c>
      <c r="F116" s="11">
        <f t="shared" si="6"/>
        <v>8.4033613445378148E-3</v>
      </c>
    </row>
    <row r="117" spans="3:6" ht="270" customHeight="1" x14ac:dyDescent="0.3">
      <c r="C117" s="12" t="s">
        <v>66</v>
      </c>
      <c r="D117" s="67" t="s">
        <v>67</v>
      </c>
      <c r="E117" s="13">
        <v>9</v>
      </c>
      <c r="F117" s="14">
        <f t="shared" si="6"/>
        <v>7.5630252100840331E-2</v>
      </c>
    </row>
    <row r="118" spans="3:6" ht="165" customHeight="1" x14ac:dyDescent="0.3">
      <c r="C118" s="9" t="s">
        <v>68</v>
      </c>
      <c r="D118" s="66" t="s">
        <v>69</v>
      </c>
      <c r="E118" s="10">
        <v>7</v>
      </c>
      <c r="F118" s="11">
        <f t="shared" si="6"/>
        <v>5.8823529411764705E-2</v>
      </c>
    </row>
    <row r="119" spans="3:6" ht="255" customHeight="1" x14ac:dyDescent="0.3">
      <c r="C119" s="12" t="s">
        <v>70</v>
      </c>
      <c r="D119" s="67" t="s">
        <v>71</v>
      </c>
      <c r="E119" s="13">
        <v>5</v>
      </c>
      <c r="F119" s="14">
        <f t="shared" si="6"/>
        <v>4.2016806722689079E-2</v>
      </c>
    </row>
    <row r="120" spans="3:6" ht="409.5" customHeight="1" x14ac:dyDescent="0.3">
      <c r="C120" s="9" t="s">
        <v>72</v>
      </c>
      <c r="D120" s="68" t="s">
        <v>73</v>
      </c>
      <c r="E120" s="10">
        <v>4</v>
      </c>
      <c r="F120" s="11">
        <f t="shared" si="6"/>
        <v>3.3613445378151259E-2</v>
      </c>
    </row>
    <row r="121" spans="3:6" x14ac:dyDescent="0.3">
      <c r="E121" s="3">
        <f>SUM(E110:E120)</f>
        <v>119</v>
      </c>
      <c r="F121" s="8">
        <f>SUM(F110:F120)</f>
        <v>0.99999999999999989</v>
      </c>
    </row>
    <row r="127" spans="3:6" x14ac:dyDescent="0.3">
      <c r="C127" s="85" t="s">
        <v>133</v>
      </c>
      <c r="D127" s="85" t="s">
        <v>159</v>
      </c>
      <c r="E127" s="85" t="s">
        <v>134</v>
      </c>
      <c r="F127" s="85" t="s">
        <v>26</v>
      </c>
    </row>
    <row r="128" spans="3:6" x14ac:dyDescent="0.3">
      <c r="C128" s="108" t="s">
        <v>15</v>
      </c>
      <c r="D128" s="109" t="s">
        <v>135</v>
      </c>
      <c r="E128" s="108" t="s">
        <v>146</v>
      </c>
      <c r="F128" s="110">
        <v>25000</v>
      </c>
    </row>
    <row r="129" spans="3:6" x14ac:dyDescent="0.3">
      <c r="C129" s="111" t="s">
        <v>157</v>
      </c>
      <c r="D129" s="112" t="s">
        <v>136</v>
      </c>
      <c r="E129" s="111" t="s">
        <v>147</v>
      </c>
      <c r="F129" s="113">
        <v>2500</v>
      </c>
    </row>
    <row r="130" spans="3:6" x14ac:dyDescent="0.3">
      <c r="C130" s="108" t="s">
        <v>157</v>
      </c>
      <c r="D130" s="109" t="s">
        <v>137</v>
      </c>
      <c r="E130" s="108" t="s">
        <v>148</v>
      </c>
      <c r="F130" s="110">
        <v>2500</v>
      </c>
    </row>
    <row r="131" spans="3:6" x14ac:dyDescent="0.3">
      <c r="C131" s="111" t="s">
        <v>157</v>
      </c>
      <c r="D131" s="112" t="s">
        <v>138</v>
      </c>
      <c r="E131" s="111" t="s">
        <v>149</v>
      </c>
      <c r="F131" s="113">
        <v>2500</v>
      </c>
    </row>
    <row r="132" spans="3:6" x14ac:dyDescent="0.3">
      <c r="C132" s="108" t="s">
        <v>157</v>
      </c>
      <c r="D132" s="109" t="s">
        <v>139</v>
      </c>
      <c r="E132" s="108" t="s">
        <v>150</v>
      </c>
      <c r="F132" s="110">
        <v>2500</v>
      </c>
    </row>
    <row r="133" spans="3:6" x14ac:dyDescent="0.3">
      <c r="C133" s="111" t="s">
        <v>157</v>
      </c>
      <c r="D133" s="112" t="s">
        <v>140</v>
      </c>
      <c r="E133" s="111" t="s">
        <v>151</v>
      </c>
      <c r="F133" s="113">
        <v>7500</v>
      </c>
    </row>
    <row r="134" spans="3:6" x14ac:dyDescent="0.3">
      <c r="C134" s="108" t="s">
        <v>157</v>
      </c>
      <c r="D134" s="109" t="s">
        <v>141</v>
      </c>
      <c r="E134" s="108" t="s">
        <v>152</v>
      </c>
      <c r="F134" s="110">
        <v>2500</v>
      </c>
    </row>
    <row r="135" spans="3:6" x14ac:dyDescent="0.3">
      <c r="C135" s="111" t="s">
        <v>158</v>
      </c>
      <c r="D135" s="112" t="s">
        <v>142</v>
      </c>
      <c r="E135" s="111" t="s">
        <v>153</v>
      </c>
      <c r="F135" s="113">
        <v>35000</v>
      </c>
    </row>
    <row r="136" spans="3:6" ht="28.8" x14ac:dyDescent="0.3">
      <c r="C136" s="108" t="s">
        <v>19</v>
      </c>
      <c r="D136" s="109" t="s">
        <v>143</v>
      </c>
      <c r="E136" s="108" t="s">
        <v>154</v>
      </c>
      <c r="F136" s="110">
        <v>40000</v>
      </c>
    </row>
    <row r="137" spans="3:6" ht="28.8" x14ac:dyDescent="0.3">
      <c r="C137" s="111" t="s">
        <v>19</v>
      </c>
      <c r="D137" s="112" t="s">
        <v>144</v>
      </c>
      <c r="E137" s="111" t="s">
        <v>155</v>
      </c>
      <c r="F137" s="113">
        <v>40000</v>
      </c>
    </row>
    <row r="138" spans="3:6" x14ac:dyDescent="0.3">
      <c r="C138" s="108" t="s">
        <v>18</v>
      </c>
      <c r="D138" s="109" t="s">
        <v>145</v>
      </c>
      <c r="E138" s="108" t="s">
        <v>156</v>
      </c>
      <c r="F138" s="110">
        <v>13000</v>
      </c>
    </row>
  </sheetData>
  <mergeCells count="12">
    <mergeCell ref="C100:C102"/>
    <mergeCell ref="D49:G49"/>
    <mergeCell ref="C108:F108"/>
    <mergeCell ref="C109:D109"/>
    <mergeCell ref="D1:G1"/>
    <mergeCell ref="C18:C28"/>
    <mergeCell ref="C29:C35"/>
    <mergeCell ref="C16:G16"/>
    <mergeCell ref="D39:F39"/>
    <mergeCell ref="C68:C78"/>
    <mergeCell ref="C79:C89"/>
    <mergeCell ref="C96:C9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4.4" x14ac:dyDescent="0.3"/>
  <cols>
    <col min="1" max="1" width="137.33203125" customWidth="1"/>
    <col min="2" max="2" width="10" bestFit="1" customWidth="1"/>
    <col min="3" max="3" width="6.44140625" bestFit="1" customWidth="1"/>
  </cols>
  <sheetData>
    <row r="1" spans="1:3" x14ac:dyDescent="0.3">
      <c r="A1" s="5" t="s">
        <v>74</v>
      </c>
      <c r="B1" s="5" t="s">
        <v>27</v>
      </c>
    </row>
    <row r="2" spans="1:3" ht="28.8" x14ac:dyDescent="0.3">
      <c r="A2" s="6" t="s">
        <v>85</v>
      </c>
      <c r="B2" s="7">
        <v>4</v>
      </c>
      <c r="C2" s="1">
        <f>B2/$B$13</f>
        <v>3.3613445378151259E-2</v>
      </c>
    </row>
    <row r="3" spans="1:3" x14ac:dyDescent="0.3">
      <c r="A3" s="6" t="s">
        <v>84</v>
      </c>
      <c r="B3" s="7">
        <v>5</v>
      </c>
      <c r="C3" s="1">
        <f t="shared" ref="C3:C13" si="0">B3/$B$13</f>
        <v>4.2016806722689079E-2</v>
      </c>
    </row>
    <row r="4" spans="1:3" x14ac:dyDescent="0.3">
      <c r="A4" s="6" t="s">
        <v>83</v>
      </c>
      <c r="B4" s="7">
        <v>7</v>
      </c>
      <c r="C4" s="1">
        <f t="shared" si="0"/>
        <v>5.8823529411764705E-2</v>
      </c>
    </row>
    <row r="5" spans="1:3" x14ac:dyDescent="0.3">
      <c r="A5" s="6" t="s">
        <v>82</v>
      </c>
      <c r="B5" s="7">
        <v>9</v>
      </c>
      <c r="C5" s="1">
        <f t="shared" si="0"/>
        <v>7.5630252100840331E-2</v>
      </c>
    </row>
    <row r="6" spans="1:3" x14ac:dyDescent="0.3">
      <c r="A6" s="6" t="s">
        <v>81</v>
      </c>
      <c r="B6" s="7">
        <v>1</v>
      </c>
      <c r="C6" s="1">
        <f t="shared" si="0"/>
        <v>8.4033613445378148E-3</v>
      </c>
    </row>
    <row r="7" spans="1:3" x14ac:dyDescent="0.3">
      <c r="A7" s="6" t="s">
        <v>80</v>
      </c>
      <c r="B7" s="7">
        <v>3</v>
      </c>
      <c r="C7" s="1">
        <f t="shared" si="0"/>
        <v>2.5210084033613446E-2</v>
      </c>
    </row>
    <row r="8" spans="1:3" ht="28.8" x14ac:dyDescent="0.3">
      <c r="A8" s="6" t="s">
        <v>79</v>
      </c>
      <c r="B8" s="7">
        <v>4</v>
      </c>
      <c r="C8" s="1">
        <f t="shared" si="0"/>
        <v>3.3613445378151259E-2</v>
      </c>
    </row>
    <row r="9" spans="1:3" x14ac:dyDescent="0.3">
      <c r="A9" s="6" t="s">
        <v>78</v>
      </c>
      <c r="B9" s="7">
        <v>35</v>
      </c>
      <c r="C9" s="1">
        <f t="shared" si="0"/>
        <v>0.29411764705882354</v>
      </c>
    </row>
    <row r="10" spans="1:3" ht="28.8" x14ac:dyDescent="0.3">
      <c r="A10" s="6" t="s">
        <v>77</v>
      </c>
      <c r="B10" s="7">
        <v>13</v>
      </c>
      <c r="C10" s="1">
        <f t="shared" si="0"/>
        <v>0.1092436974789916</v>
      </c>
    </row>
    <row r="11" spans="1:3" x14ac:dyDescent="0.3">
      <c r="A11" s="6" t="s">
        <v>76</v>
      </c>
      <c r="B11" s="7">
        <v>34</v>
      </c>
      <c r="C11" s="1">
        <f t="shared" si="0"/>
        <v>0.2857142857142857</v>
      </c>
    </row>
    <row r="12" spans="1:3" x14ac:dyDescent="0.3">
      <c r="A12" s="6" t="s">
        <v>75</v>
      </c>
      <c r="B12" s="7">
        <v>4</v>
      </c>
      <c r="C12" s="1">
        <f t="shared" si="0"/>
        <v>3.3613445378151259E-2</v>
      </c>
    </row>
    <row r="13" spans="1:3" x14ac:dyDescent="0.3">
      <c r="B13">
        <f>SUM(B2:B12)</f>
        <v>119</v>
      </c>
      <c r="C13" s="1">
        <f t="shared" si="0"/>
        <v>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RowHeight="14.4" x14ac:dyDescent="0.3"/>
  <cols>
    <col min="1" max="1" width="19.6640625" customWidth="1"/>
    <col min="2" max="2" width="27.33203125" customWidth="1"/>
    <col min="3" max="3" width="5.5546875" bestFit="1" customWidth="1"/>
  </cols>
  <sheetData>
    <row r="1" spans="1:3" x14ac:dyDescent="0.3">
      <c r="A1" s="15" t="s">
        <v>102</v>
      </c>
      <c r="B1" s="114" t="s">
        <v>103</v>
      </c>
      <c r="C1" t="s">
        <v>25</v>
      </c>
    </row>
    <row r="2" spans="1:3" x14ac:dyDescent="0.3">
      <c r="A2" s="16" t="s">
        <v>87</v>
      </c>
      <c r="B2" s="115">
        <v>26</v>
      </c>
      <c r="C2" s="1">
        <f t="shared" ref="C2:C11" si="0">B2/$B$12</f>
        <v>0.13829787234042554</v>
      </c>
    </row>
    <row r="3" spans="1:3" x14ac:dyDescent="0.3">
      <c r="A3" s="16" t="s">
        <v>88</v>
      </c>
      <c r="B3" s="115">
        <v>42</v>
      </c>
      <c r="C3" s="1">
        <f t="shared" si="0"/>
        <v>0.22340425531914893</v>
      </c>
    </row>
    <row r="4" spans="1:3" x14ac:dyDescent="0.3">
      <c r="A4" s="16" t="s">
        <v>89</v>
      </c>
      <c r="B4" s="115">
        <v>41</v>
      </c>
      <c r="C4" s="1">
        <f t="shared" si="0"/>
        <v>0.21808510638297873</v>
      </c>
    </row>
    <row r="5" spans="1:3" x14ac:dyDescent="0.3">
      <c r="A5" s="16" t="s">
        <v>90</v>
      </c>
      <c r="B5" s="115">
        <v>14</v>
      </c>
      <c r="C5" s="1">
        <f t="shared" si="0"/>
        <v>7.4468085106382975E-2</v>
      </c>
    </row>
    <row r="6" spans="1:3" x14ac:dyDescent="0.3">
      <c r="A6" s="16" t="s">
        <v>91</v>
      </c>
      <c r="B6" s="115">
        <v>32</v>
      </c>
      <c r="C6" s="1">
        <f t="shared" si="0"/>
        <v>0.1702127659574468</v>
      </c>
    </row>
    <row r="7" spans="1:3" x14ac:dyDescent="0.3">
      <c r="A7" s="16" t="s">
        <v>92</v>
      </c>
      <c r="B7" s="115">
        <v>5</v>
      </c>
      <c r="C7" s="1">
        <f t="shared" si="0"/>
        <v>2.6595744680851064E-2</v>
      </c>
    </row>
    <row r="8" spans="1:3" x14ac:dyDescent="0.3">
      <c r="A8" s="16" t="s">
        <v>93</v>
      </c>
      <c r="B8" s="115">
        <v>17</v>
      </c>
      <c r="C8" s="1">
        <f t="shared" si="0"/>
        <v>9.0425531914893623E-2</v>
      </c>
    </row>
    <row r="9" spans="1:3" x14ac:dyDescent="0.3">
      <c r="A9" s="16" t="s">
        <v>94</v>
      </c>
      <c r="B9" s="115">
        <v>3</v>
      </c>
      <c r="C9" s="1">
        <f t="shared" si="0"/>
        <v>1.5957446808510637E-2</v>
      </c>
    </row>
    <row r="10" spans="1:3" x14ac:dyDescent="0.3">
      <c r="A10" s="16" t="s">
        <v>95</v>
      </c>
      <c r="B10" s="115">
        <v>1</v>
      </c>
      <c r="C10" s="1">
        <f t="shared" si="0"/>
        <v>5.3191489361702126E-3</v>
      </c>
    </row>
    <row r="11" spans="1:3" x14ac:dyDescent="0.3">
      <c r="A11" s="16" t="s">
        <v>96</v>
      </c>
      <c r="B11" s="115">
        <v>7</v>
      </c>
      <c r="C11" s="1">
        <f t="shared" si="0"/>
        <v>3.7234042553191488E-2</v>
      </c>
    </row>
    <row r="12" spans="1:3" x14ac:dyDescent="0.3">
      <c r="B12">
        <f>SUM(B2:B11)</f>
        <v>188</v>
      </c>
      <c r="C12" s="21">
        <f>SUM(C2:C11)</f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4.4" x14ac:dyDescent="0.3"/>
  <cols>
    <col min="1" max="1" width="25.109375" customWidth="1"/>
    <col min="2" max="2" width="19.6640625" bestFit="1" customWidth="1"/>
  </cols>
  <sheetData>
    <row r="1" spans="1:2" x14ac:dyDescent="0.3">
      <c r="A1" s="17" t="s">
        <v>100</v>
      </c>
      <c r="B1" s="17" t="s">
        <v>27</v>
      </c>
    </row>
    <row r="2" spans="1:2" x14ac:dyDescent="0.3">
      <c r="A2" s="18" t="s">
        <v>97</v>
      </c>
      <c r="B2" s="19">
        <v>48</v>
      </c>
    </row>
    <row r="3" spans="1:2" x14ac:dyDescent="0.3">
      <c r="A3" s="18" t="s">
        <v>98</v>
      </c>
      <c r="B3" s="19">
        <v>1</v>
      </c>
    </row>
    <row r="4" spans="1:2" x14ac:dyDescent="0.3">
      <c r="A4" s="18" t="s">
        <v>99</v>
      </c>
      <c r="B4" s="19">
        <v>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/>
  </sheetViews>
  <sheetFormatPr baseColWidth="10" defaultRowHeight="14.4" x14ac:dyDescent="0.3"/>
  <cols>
    <col min="2" max="2" width="40.88671875" customWidth="1"/>
    <col min="3" max="3" width="13.6640625" customWidth="1"/>
    <col min="4" max="4" width="14.44140625" bestFit="1" customWidth="1"/>
  </cols>
  <sheetData>
    <row r="1" spans="1:4" x14ac:dyDescent="0.3">
      <c r="A1" s="116" t="s">
        <v>163</v>
      </c>
      <c r="B1" s="116" t="s">
        <v>0</v>
      </c>
      <c r="C1" s="116" t="s">
        <v>27</v>
      </c>
      <c r="D1" s="116" t="s">
        <v>28</v>
      </c>
    </row>
    <row r="2" spans="1:4" x14ac:dyDescent="0.3">
      <c r="A2">
        <v>1</v>
      </c>
      <c r="B2" s="117" t="s">
        <v>10</v>
      </c>
      <c r="C2" s="118">
        <v>5</v>
      </c>
      <c r="D2" s="120">
        <v>1402800</v>
      </c>
    </row>
    <row r="3" spans="1:4" ht="28.8" x14ac:dyDescent="0.3">
      <c r="A3">
        <v>2</v>
      </c>
      <c r="B3" s="117" t="s">
        <v>9</v>
      </c>
      <c r="C3" s="118">
        <v>3</v>
      </c>
      <c r="D3" s="120">
        <v>33880</v>
      </c>
    </row>
    <row r="4" spans="1:4" x14ac:dyDescent="0.3">
      <c r="A4">
        <v>3</v>
      </c>
      <c r="B4" s="117" t="s">
        <v>8</v>
      </c>
      <c r="C4" s="118">
        <v>4</v>
      </c>
      <c r="D4" s="120">
        <v>123500</v>
      </c>
    </row>
    <row r="5" spans="1:4" x14ac:dyDescent="0.3">
      <c r="A5">
        <v>4</v>
      </c>
      <c r="B5" s="117" t="s">
        <v>7</v>
      </c>
      <c r="C5" s="118">
        <v>3</v>
      </c>
      <c r="D5" s="120">
        <v>121700</v>
      </c>
    </row>
    <row r="6" spans="1:4" x14ac:dyDescent="0.3">
      <c r="A6">
        <v>5</v>
      </c>
      <c r="B6" s="117" t="s">
        <v>6</v>
      </c>
      <c r="C6" s="118">
        <v>4</v>
      </c>
      <c r="D6" s="120">
        <v>93000</v>
      </c>
    </row>
    <row r="7" spans="1:4" x14ac:dyDescent="0.3">
      <c r="A7">
        <v>6</v>
      </c>
      <c r="B7" s="117" t="s">
        <v>5</v>
      </c>
      <c r="C7" s="118">
        <v>8</v>
      </c>
      <c r="D7" s="120">
        <v>240700</v>
      </c>
    </row>
    <row r="8" spans="1:4" x14ac:dyDescent="0.3">
      <c r="A8">
        <v>7</v>
      </c>
      <c r="B8" s="117" t="s">
        <v>4</v>
      </c>
      <c r="C8" s="118">
        <v>8</v>
      </c>
      <c r="D8" s="120">
        <v>62700</v>
      </c>
    </row>
    <row r="9" spans="1:4" x14ac:dyDescent="0.3">
      <c r="A9">
        <v>8</v>
      </c>
      <c r="B9" s="117" t="s">
        <v>3</v>
      </c>
      <c r="C9" s="118">
        <v>5</v>
      </c>
      <c r="D9" s="120">
        <v>78500</v>
      </c>
    </row>
    <row r="10" spans="1:4" x14ac:dyDescent="0.3">
      <c r="A10">
        <v>9</v>
      </c>
      <c r="B10" s="117" t="s">
        <v>2</v>
      </c>
      <c r="C10" s="118">
        <v>3</v>
      </c>
      <c r="D10" s="120">
        <v>47800</v>
      </c>
    </row>
    <row r="11" spans="1:4" x14ac:dyDescent="0.3">
      <c r="A11">
        <v>10</v>
      </c>
      <c r="B11" s="117" t="s">
        <v>1</v>
      </c>
      <c r="C11" s="118">
        <v>7</v>
      </c>
      <c r="D11" s="120">
        <v>867550</v>
      </c>
    </row>
    <row r="12" spans="1:4" x14ac:dyDescent="0.3">
      <c r="B12" s="119" t="s">
        <v>104</v>
      </c>
      <c r="C12" s="119" t="s">
        <v>160</v>
      </c>
      <c r="D12" s="120" t="s">
        <v>161</v>
      </c>
    </row>
    <row r="27" spans="19:19" x14ac:dyDescent="0.3">
      <c r="S27" s="20"/>
    </row>
  </sheetData>
  <sortState ref="A2:D12">
    <sortCondition ref="A11"/>
  </sortState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RowHeight="14.4" x14ac:dyDescent="0.3"/>
  <cols>
    <col min="1" max="1" width="45.44140625" bestFit="1" customWidth="1"/>
    <col min="2" max="2" width="10" bestFit="1" customWidth="1"/>
    <col min="3" max="3" width="13.44140625" customWidth="1"/>
    <col min="4" max="4" width="7.44140625" customWidth="1"/>
  </cols>
  <sheetData>
    <row r="1" spans="1:4" x14ac:dyDescent="0.3">
      <c r="A1" s="22" t="s">
        <v>0</v>
      </c>
      <c r="B1" s="23" t="s">
        <v>27</v>
      </c>
      <c r="C1" s="4" t="s">
        <v>101</v>
      </c>
      <c r="D1" s="81" t="s">
        <v>25</v>
      </c>
    </row>
    <row r="2" spans="1:4" x14ac:dyDescent="0.3">
      <c r="A2" s="72" t="s">
        <v>1</v>
      </c>
      <c r="B2" s="73">
        <v>2</v>
      </c>
      <c r="C2" s="74">
        <v>57000</v>
      </c>
      <c r="D2" s="82">
        <f>C2/$C$11</f>
        <v>7.2750478621569872E-2</v>
      </c>
    </row>
    <row r="3" spans="1:4" x14ac:dyDescent="0.3">
      <c r="A3" s="75" t="s">
        <v>2</v>
      </c>
      <c r="B3" s="76">
        <v>2</v>
      </c>
      <c r="C3" s="77">
        <v>32800</v>
      </c>
      <c r="D3" s="83">
        <f t="shared" ref="D3:D11" si="0">C3/$C$11</f>
        <v>4.1863433312061264E-2</v>
      </c>
    </row>
    <row r="4" spans="1:4" x14ac:dyDescent="0.3">
      <c r="A4" s="72" t="s">
        <v>3</v>
      </c>
      <c r="B4" s="73">
        <v>4</v>
      </c>
      <c r="C4" s="74">
        <v>57500</v>
      </c>
      <c r="D4" s="82">
        <f t="shared" si="0"/>
        <v>7.3388640714741549E-2</v>
      </c>
    </row>
    <row r="5" spans="1:4" x14ac:dyDescent="0.3">
      <c r="A5" s="75" t="s">
        <v>5</v>
      </c>
      <c r="B5" s="76">
        <v>8</v>
      </c>
      <c r="C5" s="77">
        <v>240700</v>
      </c>
      <c r="D5" s="83">
        <f t="shared" si="0"/>
        <v>0.30721123165283981</v>
      </c>
    </row>
    <row r="6" spans="1:4" x14ac:dyDescent="0.3">
      <c r="A6" s="72" t="s">
        <v>6</v>
      </c>
      <c r="B6" s="73">
        <v>4</v>
      </c>
      <c r="C6" s="74">
        <v>93000</v>
      </c>
      <c r="D6" s="82">
        <f t="shared" si="0"/>
        <v>0.11869814932992981</v>
      </c>
    </row>
    <row r="7" spans="1:4" x14ac:dyDescent="0.3">
      <c r="A7" s="75" t="s">
        <v>7</v>
      </c>
      <c r="B7" s="76">
        <v>2</v>
      </c>
      <c r="C7" s="77">
        <v>211700</v>
      </c>
      <c r="D7" s="83">
        <f t="shared" si="0"/>
        <v>0.27019783024888322</v>
      </c>
    </row>
    <row r="8" spans="1:4" x14ac:dyDescent="0.3">
      <c r="A8" s="72" t="s">
        <v>8</v>
      </c>
      <c r="B8" s="73">
        <v>1</v>
      </c>
      <c r="C8" s="74">
        <v>30500</v>
      </c>
      <c r="D8" s="82">
        <f t="shared" si="0"/>
        <v>3.89278876834716E-2</v>
      </c>
    </row>
    <row r="9" spans="1:4" x14ac:dyDescent="0.3">
      <c r="A9" s="75" t="s">
        <v>9</v>
      </c>
      <c r="B9" s="76">
        <v>2</v>
      </c>
      <c r="C9" s="77">
        <v>32500</v>
      </c>
      <c r="D9" s="83">
        <f t="shared" si="0"/>
        <v>4.1480536056158264E-2</v>
      </c>
    </row>
    <row r="10" spans="1:4" x14ac:dyDescent="0.3">
      <c r="A10" s="72" t="s">
        <v>10</v>
      </c>
      <c r="B10" s="73">
        <v>3</v>
      </c>
      <c r="C10" s="74">
        <v>27800</v>
      </c>
      <c r="D10" s="82">
        <f t="shared" si="0"/>
        <v>3.5481812380344604E-2</v>
      </c>
    </row>
    <row r="11" spans="1:4" x14ac:dyDescent="0.3">
      <c r="A11" s="78" t="s">
        <v>24</v>
      </c>
      <c r="B11" s="79">
        <f>SUM(B2:B10)</f>
        <v>28</v>
      </c>
      <c r="C11" s="80">
        <f>SUM(C2:C10)</f>
        <v>783500</v>
      </c>
      <c r="D11" s="84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RowHeight="14.4" x14ac:dyDescent="0.3"/>
  <cols>
    <col min="1" max="1" width="24" customWidth="1"/>
    <col min="2" max="2" width="19.6640625" bestFit="1" customWidth="1"/>
    <col min="5" max="5" width="18.88671875" bestFit="1" customWidth="1"/>
  </cols>
  <sheetData>
    <row r="1" spans="1:6" x14ac:dyDescent="0.3">
      <c r="A1" s="69" t="s">
        <v>162</v>
      </c>
      <c r="B1" s="69" t="s">
        <v>105</v>
      </c>
      <c r="E1" t="s">
        <v>125</v>
      </c>
      <c r="F1" t="s">
        <v>27</v>
      </c>
    </row>
    <row r="2" spans="1:6" x14ac:dyDescent="0.3">
      <c r="A2" s="70" t="s">
        <v>106</v>
      </c>
      <c r="B2" s="71">
        <v>1</v>
      </c>
      <c r="E2" t="s">
        <v>114</v>
      </c>
      <c r="F2">
        <f>B10</f>
        <v>41</v>
      </c>
    </row>
    <row r="3" spans="1:6" x14ac:dyDescent="0.3">
      <c r="A3" s="70" t="s">
        <v>107</v>
      </c>
      <c r="B3" s="71">
        <v>1</v>
      </c>
      <c r="E3" t="s">
        <v>126</v>
      </c>
      <c r="F3">
        <f>SUM(B2:B9,B11:B20)</f>
        <v>31</v>
      </c>
    </row>
    <row r="4" spans="1:6" x14ac:dyDescent="0.3">
      <c r="A4" s="70" t="s">
        <v>108</v>
      </c>
      <c r="B4" s="71">
        <v>2</v>
      </c>
    </row>
    <row r="5" spans="1:6" x14ac:dyDescent="0.3">
      <c r="A5" s="70" t="s">
        <v>109</v>
      </c>
      <c r="B5" s="71">
        <v>1</v>
      </c>
    </row>
    <row r="6" spans="1:6" x14ac:dyDescent="0.3">
      <c r="A6" s="70" t="s">
        <v>110</v>
      </c>
      <c r="B6" s="71">
        <v>1</v>
      </c>
    </row>
    <row r="7" spans="1:6" x14ac:dyDescent="0.3">
      <c r="A7" s="70" t="s">
        <v>111</v>
      </c>
      <c r="B7" s="71">
        <v>2</v>
      </c>
    </row>
    <row r="8" spans="1:6" x14ac:dyDescent="0.3">
      <c r="A8" s="70" t="s">
        <v>112</v>
      </c>
      <c r="B8" s="71">
        <v>5</v>
      </c>
    </row>
    <row r="9" spans="1:6" x14ac:dyDescent="0.3">
      <c r="A9" s="70" t="s">
        <v>113</v>
      </c>
      <c r="B9" s="71">
        <v>4</v>
      </c>
    </row>
    <row r="10" spans="1:6" x14ac:dyDescent="0.3">
      <c r="A10" s="70" t="s">
        <v>114</v>
      </c>
      <c r="B10" s="71">
        <v>41</v>
      </c>
    </row>
    <row r="11" spans="1:6" x14ac:dyDescent="0.3">
      <c r="A11" s="70" t="s">
        <v>115</v>
      </c>
      <c r="B11" s="71">
        <v>1</v>
      </c>
    </row>
    <row r="12" spans="1:6" x14ac:dyDescent="0.3">
      <c r="A12" s="70" t="s">
        <v>116</v>
      </c>
      <c r="B12" s="71">
        <v>2</v>
      </c>
    </row>
    <row r="13" spans="1:6" x14ac:dyDescent="0.3">
      <c r="A13" s="70" t="s">
        <v>117</v>
      </c>
      <c r="B13" s="71">
        <v>3</v>
      </c>
    </row>
    <row r="14" spans="1:6" x14ac:dyDescent="0.3">
      <c r="A14" s="70" t="s">
        <v>118</v>
      </c>
      <c r="B14" s="71">
        <v>1</v>
      </c>
    </row>
    <row r="15" spans="1:6" x14ac:dyDescent="0.3">
      <c r="A15" s="70" t="s">
        <v>119</v>
      </c>
      <c r="B15" s="71">
        <v>1</v>
      </c>
    </row>
    <row r="16" spans="1:6" x14ac:dyDescent="0.3">
      <c r="A16" s="70" t="s">
        <v>120</v>
      </c>
      <c r="B16" s="71">
        <v>1</v>
      </c>
    </row>
    <row r="17" spans="1:2" x14ac:dyDescent="0.3">
      <c r="A17" s="70" t="s">
        <v>121</v>
      </c>
      <c r="B17" s="71">
        <v>1</v>
      </c>
    </row>
    <row r="18" spans="1:2" x14ac:dyDescent="0.3">
      <c r="A18" s="70" t="s">
        <v>122</v>
      </c>
      <c r="B18" s="71">
        <v>2</v>
      </c>
    </row>
    <row r="19" spans="1:2" x14ac:dyDescent="0.3">
      <c r="A19" s="70" t="s">
        <v>123</v>
      </c>
      <c r="B19" s="71">
        <v>1</v>
      </c>
    </row>
    <row r="20" spans="1:2" x14ac:dyDescent="0.3">
      <c r="A20" s="70" t="s">
        <v>124</v>
      </c>
      <c r="B20" s="7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7"/>
  <sheetViews>
    <sheetView workbookViewId="0">
      <selection activeCell="K16" sqref="K16"/>
    </sheetView>
  </sheetViews>
  <sheetFormatPr baseColWidth="10" defaultRowHeight="14.4" x14ac:dyDescent="0.3"/>
  <cols>
    <col min="1" max="1" width="45.44140625" bestFit="1" customWidth="1"/>
    <col min="2" max="2" width="14.5546875" bestFit="1" customWidth="1"/>
    <col min="3" max="3" width="16.6640625" bestFit="1" customWidth="1"/>
    <col min="4" max="4" width="8.33203125" customWidth="1"/>
    <col min="5" max="5" width="0" hidden="1" customWidth="1"/>
  </cols>
  <sheetData>
    <row r="1" spans="1:5" x14ac:dyDescent="0.3">
      <c r="A1" s="121" t="s">
        <v>0</v>
      </c>
      <c r="B1" s="124" t="s">
        <v>27</v>
      </c>
      <c r="C1" s="121" t="s">
        <v>26</v>
      </c>
      <c r="E1" s="121" t="s">
        <v>25</v>
      </c>
    </row>
    <row r="2" spans="1:5" x14ac:dyDescent="0.3">
      <c r="A2" t="s">
        <v>10</v>
      </c>
      <c r="B2" s="124">
        <v>4</v>
      </c>
      <c r="C2" s="122">
        <v>58000</v>
      </c>
      <c r="E2" s="1">
        <f>C_Campañas_por_Eje6[[#This Row],[Presupuesto]]/SUM(C_Campañas_por_Eje6[Presupuesto])</f>
        <v>7.2229140722291404E-2</v>
      </c>
    </row>
    <row r="3" spans="1:5" x14ac:dyDescent="0.3">
      <c r="A3" t="s">
        <v>9</v>
      </c>
      <c r="B3" s="124">
        <v>4</v>
      </c>
      <c r="C3" s="122">
        <v>50000</v>
      </c>
      <c r="E3" s="1">
        <f>C_Campañas_por_Eje6[[#This Row],[Presupuesto]]/SUM(C_Campañas_por_Eje6[Presupuesto])</f>
        <v>6.2266500622665005E-2</v>
      </c>
    </row>
    <row r="4" spans="1:5" x14ac:dyDescent="0.3">
      <c r="A4" t="s">
        <v>8</v>
      </c>
      <c r="B4" s="124">
        <v>5</v>
      </c>
      <c r="C4" s="122">
        <v>51000</v>
      </c>
      <c r="E4" s="1">
        <f>C_Campañas_por_Eje6[[#This Row],[Presupuesto]]/SUM(C_Campañas_por_Eje6[Presupuesto])</f>
        <v>6.351183063511831E-2</v>
      </c>
    </row>
    <row r="5" spans="1:5" x14ac:dyDescent="0.3">
      <c r="A5" t="s">
        <v>7</v>
      </c>
      <c r="B5" s="124">
        <v>4</v>
      </c>
      <c r="C5" s="122">
        <v>32000</v>
      </c>
      <c r="E5" s="1">
        <f>C_Campañas_por_Eje6[[#This Row],[Presupuesto]]/SUM(C_Campañas_por_Eje6[Presupuesto])</f>
        <v>3.9850560398505604E-2</v>
      </c>
    </row>
    <row r="6" spans="1:5" x14ac:dyDescent="0.3">
      <c r="A6" t="s">
        <v>270</v>
      </c>
      <c r="B6" s="124">
        <v>12</v>
      </c>
      <c r="C6" s="122">
        <v>142000</v>
      </c>
      <c r="E6" s="1">
        <f>C_Campañas_por_Eje6[[#This Row],[Presupuesto]]/SUM(C_Campañas_por_Eje6[Presupuesto])</f>
        <v>0.17683686176836863</v>
      </c>
    </row>
    <row r="7" spans="1:5" x14ac:dyDescent="0.3">
      <c r="A7" t="s">
        <v>5</v>
      </c>
      <c r="B7" s="124">
        <v>8</v>
      </c>
      <c r="C7" s="122">
        <v>96000</v>
      </c>
      <c r="E7" s="1">
        <f>C_Campañas_por_Eje6[[#This Row],[Presupuesto]]/SUM(C_Campañas_por_Eje6[Presupuesto])</f>
        <v>0.11955168119551682</v>
      </c>
    </row>
    <row r="8" spans="1:5" x14ac:dyDescent="0.3">
      <c r="A8" t="s">
        <v>4</v>
      </c>
      <c r="B8" s="124">
        <v>2</v>
      </c>
      <c r="C8" s="122">
        <v>30000</v>
      </c>
      <c r="E8" s="1">
        <f>C_Campañas_por_Eje6[[#This Row],[Presupuesto]]/SUM(C_Campañas_por_Eje6[Presupuesto])</f>
        <v>3.7359900373599E-2</v>
      </c>
    </row>
    <row r="9" spans="1:5" x14ac:dyDescent="0.3">
      <c r="A9" t="s">
        <v>3</v>
      </c>
      <c r="B9" s="124">
        <v>4</v>
      </c>
      <c r="C9" s="122">
        <v>56000</v>
      </c>
      <c r="E9" s="1">
        <f>C_Campañas_por_Eje6[[#This Row],[Presupuesto]]/SUM(C_Campañas_por_Eje6[Presupuesto])</f>
        <v>6.9738480697384808E-2</v>
      </c>
    </row>
    <row r="10" spans="1:5" x14ac:dyDescent="0.3">
      <c r="A10" t="s">
        <v>2</v>
      </c>
      <c r="B10" s="124">
        <v>9</v>
      </c>
      <c r="C10" s="122">
        <v>173000</v>
      </c>
      <c r="E10" s="1">
        <f>C_Campañas_por_Eje6[[#This Row],[Presupuesto]]/SUM(C_Campañas_por_Eje6[Presupuesto])</f>
        <v>0.21544209215442092</v>
      </c>
    </row>
    <row r="11" spans="1:5" x14ac:dyDescent="0.3">
      <c r="A11" t="s">
        <v>1</v>
      </c>
      <c r="B11" s="124">
        <v>9</v>
      </c>
      <c r="C11" s="122">
        <v>115000</v>
      </c>
      <c r="E11" s="1">
        <f>C_Campañas_por_Eje6[[#This Row],[Presupuesto]]/SUM(C_Campañas_por_Eje6[Presupuesto])</f>
        <v>0.1432129514321295</v>
      </c>
    </row>
    <row r="12" spans="1:5" x14ac:dyDescent="0.3">
      <c r="B12" s="124">
        <f>SUBTOTAL(109,C_Campañas_por_Eje6[Campañas])</f>
        <v>61</v>
      </c>
      <c r="C12" s="155">
        <f>SUBTOTAL(109,C_Campañas_por_Eje6[Presupuesto])</f>
        <v>803000</v>
      </c>
      <c r="E12" s="21">
        <f>SUM(E2:E11)</f>
        <v>1</v>
      </c>
    </row>
    <row r="16" spans="1:5" s="123" customFormat="1" ht="21.75" customHeight="1" x14ac:dyDescent="0.3">
      <c r="A16" s="126" t="str">
        <f>A1</f>
        <v>Eje</v>
      </c>
      <c r="B16" s="127" t="str">
        <f t="shared" ref="B16:C16" si="0">B1</f>
        <v>Campañas</v>
      </c>
      <c r="C16" s="128" t="str">
        <f t="shared" si="0"/>
        <v>Presupuesto</v>
      </c>
      <c r="D16" s="126" t="s">
        <v>25</v>
      </c>
    </row>
    <row r="17" spans="1:4" s="123" customFormat="1" ht="21.75" customHeight="1" x14ac:dyDescent="0.3">
      <c r="A17" s="129" t="str">
        <f>A11</f>
        <v>Empleo y Economía</v>
      </c>
      <c r="B17" s="133">
        <v>9</v>
      </c>
      <c r="C17" s="130">
        <v>115000</v>
      </c>
      <c r="D17" s="135">
        <f>C17/SUM($C$17:$C$26)</f>
        <v>0.1432129514321295</v>
      </c>
    </row>
    <row r="18" spans="1:4" s="123" customFormat="1" ht="21.75" customHeight="1" x14ac:dyDescent="0.3">
      <c r="A18" s="131" t="str">
        <f>A10</f>
        <v>Salud</v>
      </c>
      <c r="B18" s="134">
        <v>9</v>
      </c>
      <c r="C18" s="132">
        <v>173000</v>
      </c>
      <c r="D18" s="135">
        <f t="shared" ref="D18:D26" si="1">C18/SUM($C$17:$C$26)</f>
        <v>0.21544209215442092</v>
      </c>
    </row>
    <row r="19" spans="1:4" s="123" customFormat="1" ht="21.75" customHeight="1" x14ac:dyDescent="0.3">
      <c r="A19" s="129" t="str">
        <f>A9</f>
        <v>Educación y Juventud</v>
      </c>
      <c r="B19" s="133">
        <f t="shared" ref="B19" si="2">B9</f>
        <v>4</v>
      </c>
      <c r="C19" s="130">
        <v>56000</v>
      </c>
      <c r="D19" s="135">
        <f t="shared" si="1"/>
        <v>6.9738480697384808E-2</v>
      </c>
    </row>
    <row r="20" spans="1:4" s="123" customFormat="1" ht="21.75" customHeight="1" x14ac:dyDescent="0.3">
      <c r="A20" s="131" t="str">
        <f>A8</f>
        <v>Tecnología e investigación</v>
      </c>
      <c r="B20" s="134">
        <v>2</v>
      </c>
      <c r="C20" s="132">
        <v>30000</v>
      </c>
      <c r="D20" s="135">
        <f t="shared" si="1"/>
        <v>3.7359900373599E-2</v>
      </c>
    </row>
    <row r="21" spans="1:4" s="123" customFormat="1" ht="21.75" customHeight="1" x14ac:dyDescent="0.3">
      <c r="A21" s="129" t="str">
        <f>A7</f>
        <v>Infraestructuras y Seguridad</v>
      </c>
      <c r="B21" s="133">
        <f t="shared" ref="B21" si="3">B7</f>
        <v>8</v>
      </c>
      <c r="C21" s="130">
        <v>96000</v>
      </c>
      <c r="D21" s="135">
        <f t="shared" si="1"/>
        <v>0.11955168119551682</v>
      </c>
    </row>
    <row r="22" spans="1:4" s="123" customFormat="1" ht="21.75" customHeight="1" x14ac:dyDescent="0.3">
      <c r="A22" s="131" t="str">
        <f>A6</f>
        <v>Políticas Sociales</v>
      </c>
      <c r="B22" s="134">
        <v>12</v>
      </c>
      <c r="C22" s="132">
        <v>142000</v>
      </c>
      <c r="D22" s="135">
        <f t="shared" si="1"/>
        <v>0.17683686176836863</v>
      </c>
    </row>
    <row r="23" spans="1:4" s="123" customFormat="1" ht="21.75" customHeight="1" x14ac:dyDescent="0.3">
      <c r="A23" s="129" t="str">
        <f>A5</f>
        <v>Agua y agricultura</v>
      </c>
      <c r="B23" s="133">
        <f t="shared" ref="B23" si="4">B5</f>
        <v>4</v>
      </c>
      <c r="C23" s="130">
        <v>32000</v>
      </c>
      <c r="D23" s="135">
        <f t="shared" si="1"/>
        <v>3.9850560398505604E-2</v>
      </c>
    </row>
    <row r="24" spans="1:4" s="123" customFormat="1" ht="21.75" customHeight="1" x14ac:dyDescent="0.3">
      <c r="A24" s="131" t="str">
        <f>A4</f>
        <v>Medio ambiente</v>
      </c>
      <c r="B24" s="134">
        <f t="shared" ref="B24" si="5">B4</f>
        <v>5</v>
      </c>
      <c r="C24" s="132">
        <v>51000</v>
      </c>
      <c r="D24" s="135">
        <f t="shared" si="1"/>
        <v>6.351183063511831E-2</v>
      </c>
    </row>
    <row r="25" spans="1:4" s="123" customFormat="1" ht="21.75" customHeight="1" x14ac:dyDescent="0.3">
      <c r="A25" s="129" t="str">
        <f>A3</f>
        <v>Participación ciudadana y fechas conmemorativas</v>
      </c>
      <c r="B25" s="133">
        <f t="shared" ref="B25" si="6">B3</f>
        <v>4</v>
      </c>
      <c r="C25" s="130">
        <v>50000</v>
      </c>
      <c r="D25" s="135">
        <f t="shared" si="1"/>
        <v>6.2266500622665005E-2</v>
      </c>
    </row>
    <row r="26" spans="1:4" s="123" customFormat="1" ht="21.75" customHeight="1" x14ac:dyDescent="0.3">
      <c r="A26" s="131" t="str">
        <f>A2</f>
        <v>Cultura y turismo</v>
      </c>
      <c r="B26" s="134">
        <v>4</v>
      </c>
      <c r="C26" s="132">
        <v>58000</v>
      </c>
      <c r="D26" s="135">
        <f t="shared" si="1"/>
        <v>7.2229140722291404E-2</v>
      </c>
    </row>
    <row r="27" spans="1:4" x14ac:dyDescent="0.3">
      <c r="A27" s="136" t="s">
        <v>24</v>
      </c>
      <c r="B27" s="137">
        <f>SUM(B17:B26)</f>
        <v>61</v>
      </c>
      <c r="C27" s="138">
        <f t="shared" ref="C27:D27" si="7">SUM(C17:C26)</f>
        <v>803000</v>
      </c>
      <c r="D27" s="139">
        <f t="shared" si="7"/>
        <v>1.0000000000000002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1"/>
  <sheetViews>
    <sheetView topLeftCell="A25" zoomScale="55" zoomScaleNormal="55" workbookViewId="0">
      <selection activeCell="K61" sqref="K61"/>
    </sheetView>
  </sheetViews>
  <sheetFormatPr baseColWidth="10" defaultRowHeight="14.4" x14ac:dyDescent="0.3"/>
  <cols>
    <col min="1" max="1" width="8" customWidth="1"/>
    <col min="2" max="2" width="41.88671875" customWidth="1"/>
    <col min="3" max="3" width="37.44140625" customWidth="1"/>
    <col min="4" max="4" width="7.109375" customWidth="1"/>
    <col min="5" max="5" width="10.33203125" bestFit="1" customWidth="1"/>
  </cols>
  <sheetData>
    <row r="1" spans="1:5" x14ac:dyDescent="0.3">
      <c r="A1" t="s">
        <v>165</v>
      </c>
      <c r="B1" t="s">
        <v>164</v>
      </c>
      <c r="C1" t="s">
        <v>74</v>
      </c>
      <c r="D1" t="s">
        <v>27</v>
      </c>
      <c r="E1" s="121" t="s">
        <v>25</v>
      </c>
    </row>
    <row r="2" spans="1:5" x14ac:dyDescent="0.3">
      <c r="A2" t="s">
        <v>166</v>
      </c>
      <c r="B2" t="s">
        <v>73</v>
      </c>
      <c r="C2" t="s">
        <v>85</v>
      </c>
      <c r="D2">
        <v>5</v>
      </c>
      <c r="E2" s="1">
        <f>C_Objetivo_Legal[[#This Row],[Campañas]]/SUM(C_Objetivo_Legal[Campañas])</f>
        <v>6.3291139240506333E-2</v>
      </c>
    </row>
    <row r="3" spans="1:5" x14ac:dyDescent="0.3">
      <c r="A3" t="s">
        <v>167</v>
      </c>
      <c r="B3" t="s">
        <v>71</v>
      </c>
      <c r="C3" t="s">
        <v>84</v>
      </c>
      <c r="D3">
        <v>2</v>
      </c>
      <c r="E3" s="1">
        <f>C_Objetivo_Legal[[#This Row],[Campañas]]/SUM(C_Objetivo_Legal[Campañas])</f>
        <v>2.5316455696202531E-2</v>
      </c>
    </row>
    <row r="4" spans="1:5" x14ac:dyDescent="0.3">
      <c r="A4" t="s">
        <v>168</v>
      </c>
      <c r="B4" t="s">
        <v>69</v>
      </c>
      <c r="C4" t="s">
        <v>83</v>
      </c>
      <c r="D4">
        <v>3</v>
      </c>
      <c r="E4" s="1">
        <f>C_Objetivo_Legal[[#This Row],[Campañas]]/SUM(C_Objetivo_Legal[Campañas])</f>
        <v>3.7974683544303799E-2</v>
      </c>
    </row>
    <row r="5" spans="1:5" x14ac:dyDescent="0.3">
      <c r="A5" t="s">
        <v>169</v>
      </c>
      <c r="B5" t="s">
        <v>67</v>
      </c>
      <c r="C5" t="s">
        <v>82</v>
      </c>
      <c r="D5">
        <v>10</v>
      </c>
      <c r="E5" s="1">
        <f>C_Objetivo_Legal[[#This Row],[Campañas]]/SUM(C_Objetivo_Legal[Campañas])</f>
        <v>0.12658227848101267</v>
      </c>
    </row>
    <row r="6" spans="1:5" x14ac:dyDescent="0.3">
      <c r="A6" t="s">
        <v>170</v>
      </c>
      <c r="B6" t="s">
        <v>65</v>
      </c>
      <c r="C6" t="s">
        <v>81</v>
      </c>
      <c r="E6" s="1">
        <f>C_Objetivo_Legal[[#This Row],[Campañas]]/SUM(C_Objetivo_Legal[Campañas])</f>
        <v>0</v>
      </c>
    </row>
    <row r="7" spans="1:5" x14ac:dyDescent="0.3">
      <c r="A7" t="s">
        <v>171</v>
      </c>
      <c r="B7" t="s">
        <v>63</v>
      </c>
      <c r="C7" t="s">
        <v>80</v>
      </c>
      <c r="E7" s="1">
        <f>C_Objetivo_Legal[[#This Row],[Campañas]]/SUM(C_Objetivo_Legal[Campañas])</f>
        <v>0</v>
      </c>
    </row>
    <row r="8" spans="1:5" x14ac:dyDescent="0.3">
      <c r="A8" t="s">
        <v>240</v>
      </c>
      <c r="B8" t="s">
        <v>241</v>
      </c>
      <c r="C8" t="s">
        <v>242</v>
      </c>
      <c r="E8" s="1">
        <f>C_Objetivo_Legal[[#This Row],[Campañas]]/SUM(C_Objetivo_Legal[Campañas])</f>
        <v>0</v>
      </c>
    </row>
    <row r="9" spans="1:5" x14ac:dyDescent="0.3">
      <c r="A9" t="s">
        <v>238</v>
      </c>
      <c r="B9" t="s">
        <v>239</v>
      </c>
      <c r="C9" t="s">
        <v>243</v>
      </c>
      <c r="E9" s="1">
        <f>C_Objetivo_Legal[[#This Row],[Campañas]]/SUM(C_Objetivo_Legal[Campañas])</f>
        <v>0</v>
      </c>
    </row>
    <row r="10" spans="1:5" x14ac:dyDescent="0.3">
      <c r="A10" t="s">
        <v>172</v>
      </c>
      <c r="B10" t="s">
        <v>61</v>
      </c>
      <c r="C10" t="s">
        <v>79</v>
      </c>
      <c r="D10">
        <v>12</v>
      </c>
      <c r="E10" s="1">
        <f>C_Objetivo_Legal[[#This Row],[Campañas]]/SUM(C_Objetivo_Legal[Campañas])</f>
        <v>0.15189873417721519</v>
      </c>
    </row>
    <row r="11" spans="1:5" x14ac:dyDescent="0.3">
      <c r="A11" t="s">
        <v>173</v>
      </c>
      <c r="B11" t="s">
        <v>59</v>
      </c>
      <c r="C11" t="s">
        <v>78</v>
      </c>
      <c r="D11">
        <v>26</v>
      </c>
      <c r="E11" s="1">
        <f>C_Objetivo_Legal[[#This Row],[Campañas]]/SUM(C_Objetivo_Legal[Campañas])</f>
        <v>0.32911392405063289</v>
      </c>
    </row>
    <row r="12" spans="1:5" x14ac:dyDescent="0.3">
      <c r="A12" t="s">
        <v>174</v>
      </c>
      <c r="B12" t="s">
        <v>57</v>
      </c>
      <c r="C12" t="s">
        <v>77</v>
      </c>
      <c r="D12">
        <v>4</v>
      </c>
      <c r="E12" s="1">
        <f>C_Objetivo_Legal[[#This Row],[Campañas]]/SUM(C_Objetivo_Legal[Campañas])</f>
        <v>5.0632911392405063E-2</v>
      </c>
    </row>
    <row r="13" spans="1:5" x14ac:dyDescent="0.3">
      <c r="A13" t="s">
        <v>175</v>
      </c>
      <c r="B13" t="s">
        <v>55</v>
      </c>
      <c r="C13" t="s">
        <v>76</v>
      </c>
      <c r="D13">
        <v>14</v>
      </c>
      <c r="E13" s="1">
        <f>C_Objetivo_Legal[[#This Row],[Campañas]]/SUM(C_Objetivo_Legal[Campañas])</f>
        <v>0.17721518987341772</v>
      </c>
    </row>
    <row r="14" spans="1:5" x14ac:dyDescent="0.3">
      <c r="A14" t="s">
        <v>176</v>
      </c>
      <c r="B14" t="s">
        <v>53</v>
      </c>
      <c r="C14" t="s">
        <v>75</v>
      </c>
      <c r="D14">
        <v>3</v>
      </c>
      <c r="E14" s="1">
        <f>C_Objetivo_Legal[[#This Row],[Campañas]]/SUM(C_Objetivo_Legal[Campañas])</f>
        <v>3.7974683544303799E-2</v>
      </c>
    </row>
    <row r="15" spans="1:5" x14ac:dyDescent="0.3">
      <c r="D15">
        <f>SUBTOTAL(109,C_Objetivo_Legal[Campañas])</f>
        <v>79</v>
      </c>
      <c r="E15" s="179">
        <f>SUBTOTAL(109,C_Objetivo_Legal[%])</f>
        <v>1</v>
      </c>
    </row>
    <row r="21" spans="6:6" x14ac:dyDescent="0.3">
      <c r="F21" s="1"/>
    </row>
    <row r="22" spans="6:6" x14ac:dyDescent="0.3">
      <c r="F22" s="1"/>
    </row>
    <row r="23" spans="6:6" x14ac:dyDescent="0.3">
      <c r="F23" s="1"/>
    </row>
    <row r="24" spans="6:6" x14ac:dyDescent="0.3">
      <c r="F24" s="1"/>
    </row>
    <row r="25" spans="6:6" x14ac:dyDescent="0.3">
      <c r="F25" s="1"/>
    </row>
    <row r="26" spans="6:6" x14ac:dyDescent="0.3">
      <c r="F26" s="1"/>
    </row>
    <row r="27" spans="6:6" x14ac:dyDescent="0.3">
      <c r="F27" s="1"/>
    </row>
    <row r="28" spans="6:6" x14ac:dyDescent="0.3">
      <c r="F28" s="1"/>
    </row>
    <row r="29" spans="6:6" x14ac:dyDescent="0.3">
      <c r="F29" s="1"/>
    </row>
    <row r="30" spans="6:6" x14ac:dyDescent="0.3">
      <c r="F30" s="1"/>
    </row>
    <row r="31" spans="6:6" x14ac:dyDescent="0.3">
      <c r="F31" s="1"/>
    </row>
  </sheetData>
  <sortState ref="C19:E29">
    <sortCondition ref="C19"/>
  </sortState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22"/>
  <sheetViews>
    <sheetView workbookViewId="0">
      <selection activeCell="B23" sqref="B23"/>
    </sheetView>
  </sheetViews>
  <sheetFormatPr baseColWidth="10" defaultRowHeight="14.4" x14ac:dyDescent="0.3"/>
  <cols>
    <col min="1" max="1" width="18" bestFit="1" customWidth="1"/>
    <col min="2" max="2" width="19.109375" bestFit="1" customWidth="1"/>
  </cols>
  <sheetData>
    <row r="1" spans="1:2" x14ac:dyDescent="0.3">
      <c r="A1" t="s">
        <v>177</v>
      </c>
      <c r="B1" t="s">
        <v>103</v>
      </c>
    </row>
    <row r="2" spans="1:2" x14ac:dyDescent="0.3">
      <c r="A2" t="s">
        <v>87</v>
      </c>
      <c r="B2">
        <v>34</v>
      </c>
    </row>
    <row r="3" spans="1:2" x14ac:dyDescent="0.3">
      <c r="A3" t="s">
        <v>88</v>
      </c>
      <c r="B3">
        <v>48</v>
      </c>
    </row>
    <row r="4" spans="1:2" x14ac:dyDescent="0.3">
      <c r="A4" t="s">
        <v>271</v>
      </c>
      <c r="B4">
        <v>29</v>
      </c>
    </row>
    <row r="5" spans="1:2" x14ac:dyDescent="0.3">
      <c r="A5" t="s">
        <v>244</v>
      </c>
      <c r="B5">
        <v>43</v>
      </c>
    </row>
    <row r="6" spans="1:2" x14ac:dyDescent="0.3">
      <c r="A6" t="s">
        <v>90</v>
      </c>
      <c r="B6">
        <v>48</v>
      </c>
    </row>
    <row r="7" spans="1:2" x14ac:dyDescent="0.3">
      <c r="A7" t="s">
        <v>92</v>
      </c>
      <c r="B7">
        <v>3</v>
      </c>
    </row>
    <row r="8" spans="1:2" x14ac:dyDescent="0.3">
      <c r="A8" t="s">
        <v>245</v>
      </c>
      <c r="B8">
        <v>17</v>
      </c>
    </row>
    <row r="9" spans="1:2" x14ac:dyDescent="0.3">
      <c r="A9" t="s">
        <v>272</v>
      </c>
      <c r="B9">
        <v>25</v>
      </c>
    </row>
    <row r="12" spans="1:2" x14ac:dyDescent="0.3">
      <c r="A12" t="s">
        <v>273</v>
      </c>
      <c r="B12">
        <v>34</v>
      </c>
    </row>
    <row r="13" spans="1:2" x14ac:dyDescent="0.3">
      <c r="A13" t="s">
        <v>274</v>
      </c>
      <c r="B13">
        <v>48</v>
      </c>
    </row>
    <row r="14" spans="1:2" x14ac:dyDescent="0.3">
      <c r="A14" t="s">
        <v>278</v>
      </c>
      <c r="B14">
        <v>29</v>
      </c>
    </row>
    <row r="15" spans="1:2" x14ac:dyDescent="0.3">
      <c r="A15" t="s">
        <v>275</v>
      </c>
      <c r="B15">
        <v>38</v>
      </c>
    </row>
    <row r="16" spans="1:2" x14ac:dyDescent="0.3">
      <c r="A16" t="s">
        <v>281</v>
      </c>
      <c r="B16">
        <v>5</v>
      </c>
    </row>
    <row r="17" spans="1:2" x14ac:dyDescent="0.3">
      <c r="A17" t="s">
        <v>276</v>
      </c>
      <c r="B17">
        <v>48</v>
      </c>
    </row>
    <row r="18" spans="1:2" x14ac:dyDescent="0.3">
      <c r="A18" t="s">
        <v>277</v>
      </c>
      <c r="B18">
        <v>21</v>
      </c>
    </row>
    <row r="19" spans="1:2" x14ac:dyDescent="0.3">
      <c r="A19" t="s">
        <v>279</v>
      </c>
      <c r="B19">
        <v>17</v>
      </c>
    </row>
    <row r="20" spans="1:2" x14ac:dyDescent="0.3">
      <c r="A20" t="s">
        <v>280</v>
      </c>
      <c r="B20">
        <v>3</v>
      </c>
    </row>
    <row r="21" spans="1:2" x14ac:dyDescent="0.3">
      <c r="A21" t="s">
        <v>282</v>
      </c>
      <c r="B21">
        <v>4</v>
      </c>
    </row>
    <row r="22" spans="1:2" x14ac:dyDescent="0.3">
      <c r="B22">
        <f>SUM(B12:B21)</f>
        <v>247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6"/>
  <sheetViews>
    <sheetView workbookViewId="0">
      <selection activeCell="E37" sqref="E37"/>
    </sheetView>
  </sheetViews>
  <sheetFormatPr baseColWidth="10" defaultRowHeight="14.4" x14ac:dyDescent="0.3"/>
  <cols>
    <col min="1" max="2" width="19.88671875" bestFit="1" customWidth="1"/>
  </cols>
  <sheetData>
    <row r="1" spans="1:5" x14ac:dyDescent="0.3">
      <c r="A1" t="s">
        <v>162</v>
      </c>
      <c r="B1" t="s">
        <v>178</v>
      </c>
      <c r="D1" t="s">
        <v>125</v>
      </c>
      <c r="E1" t="s">
        <v>27</v>
      </c>
    </row>
    <row r="2" spans="1:5" x14ac:dyDescent="0.3">
      <c r="A2" t="s">
        <v>267</v>
      </c>
      <c r="B2">
        <v>1</v>
      </c>
      <c r="D2" t="s">
        <v>114</v>
      </c>
      <c r="E2">
        <v>49</v>
      </c>
    </row>
    <row r="3" spans="1:5" x14ac:dyDescent="0.3">
      <c r="A3" t="s">
        <v>246</v>
      </c>
      <c r="B3">
        <v>2</v>
      </c>
      <c r="D3" t="s">
        <v>126</v>
      </c>
      <c r="E3">
        <v>30</v>
      </c>
    </row>
    <row r="4" spans="1:5" x14ac:dyDescent="0.3">
      <c r="A4" t="s">
        <v>107</v>
      </c>
      <c r="B4">
        <v>1</v>
      </c>
    </row>
    <row r="5" spans="1:5" x14ac:dyDescent="0.3">
      <c r="A5" t="s">
        <v>108</v>
      </c>
      <c r="B5">
        <v>1</v>
      </c>
    </row>
    <row r="6" spans="1:5" x14ac:dyDescent="0.3">
      <c r="A6" t="s">
        <v>109</v>
      </c>
      <c r="B6">
        <v>1</v>
      </c>
    </row>
    <row r="7" spans="1:5" x14ac:dyDescent="0.3">
      <c r="A7" t="s">
        <v>111</v>
      </c>
      <c r="B7">
        <v>5</v>
      </c>
    </row>
    <row r="8" spans="1:5" x14ac:dyDescent="0.3">
      <c r="A8" t="s">
        <v>112</v>
      </c>
      <c r="B8">
        <v>12</v>
      </c>
    </row>
    <row r="9" spans="1:5" x14ac:dyDescent="0.3">
      <c r="A9" t="s">
        <v>268</v>
      </c>
      <c r="B9">
        <v>1</v>
      </c>
    </row>
    <row r="10" spans="1:5" x14ac:dyDescent="0.3">
      <c r="A10" t="s">
        <v>113</v>
      </c>
      <c r="B10">
        <v>1</v>
      </c>
    </row>
    <row r="11" spans="1:5" x14ac:dyDescent="0.3">
      <c r="A11" t="s">
        <v>114</v>
      </c>
      <c r="B11">
        <v>73</v>
      </c>
    </row>
    <row r="12" spans="1:5" x14ac:dyDescent="0.3">
      <c r="A12" t="s">
        <v>117</v>
      </c>
      <c r="B12">
        <v>2</v>
      </c>
    </row>
    <row r="13" spans="1:5" x14ac:dyDescent="0.3">
      <c r="A13" t="s">
        <v>119</v>
      </c>
      <c r="B13">
        <v>1</v>
      </c>
    </row>
    <row r="14" spans="1:5" x14ac:dyDescent="0.3">
      <c r="A14" t="s">
        <v>269</v>
      </c>
      <c r="B14">
        <v>4</v>
      </c>
    </row>
    <row r="15" spans="1:5" x14ac:dyDescent="0.3">
      <c r="A15" t="s">
        <v>247</v>
      </c>
      <c r="B15">
        <v>1</v>
      </c>
    </row>
    <row r="16" spans="1:5" x14ac:dyDescent="0.3">
      <c r="A16" t="s">
        <v>248</v>
      </c>
      <c r="B16">
        <v>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workbookViewId="0">
      <selection activeCell="B64" sqref="B64"/>
    </sheetView>
  </sheetViews>
  <sheetFormatPr baseColWidth="10" defaultRowHeight="14.4" x14ac:dyDescent="0.3"/>
  <cols>
    <col min="1" max="1" width="16" customWidth="1"/>
    <col min="2" max="2" width="45" customWidth="1"/>
    <col min="3" max="3" width="10.44140625" customWidth="1"/>
    <col min="4" max="4" width="15.44140625" customWidth="1"/>
    <col min="5" max="5" width="7.6640625" customWidth="1"/>
    <col min="8" max="8" width="28.109375" customWidth="1"/>
    <col min="9" max="9" width="74.44140625" bestFit="1" customWidth="1"/>
    <col min="11" max="11" width="11.5546875" bestFit="1" customWidth="1"/>
    <col min="12" max="12" width="13.44140625" bestFit="1" customWidth="1"/>
  </cols>
  <sheetData>
    <row r="1" spans="1:5" x14ac:dyDescent="0.3">
      <c r="A1" t="s">
        <v>11</v>
      </c>
      <c r="B1" t="s">
        <v>12</v>
      </c>
      <c r="C1" t="s">
        <v>36</v>
      </c>
      <c r="D1" t="s">
        <v>27</v>
      </c>
      <c r="E1" t="s">
        <v>26</v>
      </c>
    </row>
    <row r="2" spans="1:5" x14ac:dyDescent="0.3">
      <c r="A2" t="s">
        <v>13</v>
      </c>
      <c r="B2" t="s">
        <v>17</v>
      </c>
      <c r="C2" t="s">
        <v>179</v>
      </c>
      <c r="D2">
        <v>1</v>
      </c>
      <c r="E2">
        <v>42600</v>
      </c>
    </row>
    <row r="3" spans="1:5" x14ac:dyDescent="0.3">
      <c r="A3" t="s">
        <v>13</v>
      </c>
      <c r="B3" t="s">
        <v>17</v>
      </c>
      <c r="C3" t="s">
        <v>180</v>
      </c>
      <c r="D3">
        <v>1</v>
      </c>
      <c r="E3">
        <v>59100</v>
      </c>
    </row>
    <row r="4" spans="1:5" x14ac:dyDescent="0.3">
      <c r="A4" t="s">
        <v>13</v>
      </c>
      <c r="B4" t="s">
        <v>20</v>
      </c>
      <c r="C4" t="s">
        <v>181</v>
      </c>
      <c r="D4">
        <v>2</v>
      </c>
      <c r="E4">
        <v>24000</v>
      </c>
    </row>
    <row r="5" spans="1:5" x14ac:dyDescent="0.3">
      <c r="A5" t="s">
        <v>13</v>
      </c>
      <c r="B5" t="s">
        <v>20</v>
      </c>
      <c r="C5" t="s">
        <v>182</v>
      </c>
      <c r="D5">
        <v>1</v>
      </c>
      <c r="E5">
        <v>21500</v>
      </c>
    </row>
    <row r="6" spans="1:5" x14ac:dyDescent="0.3">
      <c r="A6" t="s">
        <v>13</v>
      </c>
      <c r="B6" t="s">
        <v>20</v>
      </c>
      <c r="C6" t="s">
        <v>183</v>
      </c>
      <c r="D6">
        <v>1</v>
      </c>
      <c r="E6">
        <v>12000</v>
      </c>
    </row>
    <row r="7" spans="1:5" x14ac:dyDescent="0.3">
      <c r="A7" t="s">
        <v>13</v>
      </c>
      <c r="B7" t="s">
        <v>19</v>
      </c>
      <c r="C7" t="s">
        <v>184</v>
      </c>
      <c r="D7">
        <v>2</v>
      </c>
      <c r="E7">
        <v>80000</v>
      </c>
    </row>
    <row r="8" spans="1:5" x14ac:dyDescent="0.3">
      <c r="A8" t="s">
        <v>13</v>
      </c>
      <c r="B8" t="s">
        <v>19</v>
      </c>
      <c r="C8" t="s">
        <v>185</v>
      </c>
      <c r="D8">
        <v>1</v>
      </c>
      <c r="E8">
        <v>30500</v>
      </c>
    </row>
    <row r="9" spans="1:5" x14ac:dyDescent="0.3">
      <c r="A9" t="s">
        <v>13</v>
      </c>
      <c r="B9" t="s">
        <v>19</v>
      </c>
      <c r="C9" t="s">
        <v>186</v>
      </c>
      <c r="D9">
        <v>1</v>
      </c>
      <c r="E9">
        <v>39900</v>
      </c>
    </row>
    <row r="10" spans="1:5" x14ac:dyDescent="0.3">
      <c r="A10" t="s">
        <v>13</v>
      </c>
      <c r="B10" t="s">
        <v>21</v>
      </c>
      <c r="C10" t="s">
        <v>187</v>
      </c>
      <c r="D10">
        <v>2</v>
      </c>
      <c r="E10">
        <v>46000</v>
      </c>
    </row>
    <row r="11" spans="1:5" x14ac:dyDescent="0.3">
      <c r="A11" t="s">
        <v>13</v>
      </c>
      <c r="B11" t="s">
        <v>21</v>
      </c>
      <c r="C11" t="s">
        <v>188</v>
      </c>
      <c r="D11">
        <v>2</v>
      </c>
      <c r="E11">
        <v>47000</v>
      </c>
    </row>
    <row r="12" spans="1:5" x14ac:dyDescent="0.3">
      <c r="A12" t="s">
        <v>13</v>
      </c>
      <c r="B12" t="s">
        <v>18</v>
      </c>
      <c r="C12" t="s">
        <v>189</v>
      </c>
      <c r="D12">
        <v>2</v>
      </c>
      <c r="E12">
        <v>57000</v>
      </c>
    </row>
    <row r="13" spans="1:5" x14ac:dyDescent="0.3">
      <c r="A13" t="s">
        <v>13</v>
      </c>
      <c r="B13" t="s">
        <v>18</v>
      </c>
      <c r="C13" t="s">
        <v>190</v>
      </c>
      <c r="D13">
        <v>3</v>
      </c>
      <c r="E13">
        <v>130700</v>
      </c>
    </row>
    <row r="14" spans="1:5" x14ac:dyDescent="0.3">
      <c r="A14" t="s">
        <v>13</v>
      </c>
      <c r="B14" t="s">
        <v>15</v>
      </c>
      <c r="C14" t="s">
        <v>191</v>
      </c>
      <c r="D14">
        <v>1</v>
      </c>
      <c r="E14">
        <v>25000</v>
      </c>
    </row>
    <row r="15" spans="1:5" x14ac:dyDescent="0.3">
      <c r="A15" t="s">
        <v>13</v>
      </c>
      <c r="B15" t="s">
        <v>15</v>
      </c>
      <c r="C15" t="s">
        <v>192</v>
      </c>
      <c r="D15">
        <v>1</v>
      </c>
      <c r="E15">
        <v>17100</v>
      </c>
    </row>
    <row r="16" spans="1:5" x14ac:dyDescent="0.3">
      <c r="A16" t="s">
        <v>13</v>
      </c>
      <c r="B16" t="s">
        <v>15</v>
      </c>
      <c r="C16" t="s">
        <v>193</v>
      </c>
      <c r="D16">
        <v>1</v>
      </c>
      <c r="E16">
        <v>265000</v>
      </c>
    </row>
    <row r="17" spans="1:5" x14ac:dyDescent="0.3">
      <c r="A17" t="s">
        <v>13</v>
      </c>
      <c r="B17" t="s">
        <v>14</v>
      </c>
      <c r="C17" t="s">
        <v>194</v>
      </c>
      <c r="D17">
        <v>2</v>
      </c>
      <c r="E17">
        <v>37000</v>
      </c>
    </row>
    <row r="18" spans="1:5" x14ac:dyDescent="0.3">
      <c r="A18" t="s">
        <v>13</v>
      </c>
      <c r="B18" t="s">
        <v>14</v>
      </c>
      <c r="C18" t="s">
        <v>195</v>
      </c>
      <c r="D18">
        <v>2</v>
      </c>
      <c r="E18">
        <v>29000</v>
      </c>
    </row>
    <row r="19" spans="1:5" x14ac:dyDescent="0.3">
      <c r="A19" t="s">
        <v>13</v>
      </c>
      <c r="B19" t="s">
        <v>14</v>
      </c>
      <c r="C19" t="s">
        <v>196</v>
      </c>
      <c r="D19">
        <v>1</v>
      </c>
      <c r="E19">
        <v>1380</v>
      </c>
    </row>
    <row r="20" spans="1:5" x14ac:dyDescent="0.3">
      <c r="A20" t="s">
        <v>13</v>
      </c>
      <c r="B20" t="s">
        <v>2</v>
      </c>
      <c r="C20" t="s">
        <v>197</v>
      </c>
      <c r="D20">
        <v>1</v>
      </c>
      <c r="E20">
        <v>6400</v>
      </c>
    </row>
    <row r="21" spans="1:5" x14ac:dyDescent="0.3">
      <c r="A21" t="s">
        <v>13</v>
      </c>
      <c r="B21" t="s">
        <v>16</v>
      </c>
      <c r="C21" t="s">
        <v>198</v>
      </c>
      <c r="D21">
        <v>1</v>
      </c>
      <c r="E21">
        <v>16400</v>
      </c>
    </row>
    <row r="22" spans="1:5" x14ac:dyDescent="0.3">
      <c r="A22" t="s">
        <v>13</v>
      </c>
      <c r="B22" t="s">
        <v>16</v>
      </c>
      <c r="C22" t="s">
        <v>199</v>
      </c>
      <c r="D22">
        <v>1</v>
      </c>
      <c r="E22">
        <v>16100</v>
      </c>
    </row>
    <row r="23" spans="1:5" x14ac:dyDescent="0.3">
      <c r="A23" t="s">
        <v>13</v>
      </c>
      <c r="B23" t="s">
        <v>22</v>
      </c>
      <c r="C23" t="s">
        <v>200</v>
      </c>
      <c r="D23">
        <v>3</v>
      </c>
      <c r="E23">
        <v>27800</v>
      </c>
    </row>
    <row r="24" spans="1:5" x14ac:dyDescent="0.3">
      <c r="A24" t="s">
        <v>23</v>
      </c>
      <c r="B24" t="s">
        <v>17</v>
      </c>
      <c r="C24" t="s">
        <v>45</v>
      </c>
      <c r="D24">
        <v>1</v>
      </c>
      <c r="E24">
        <v>20000</v>
      </c>
    </row>
    <row r="25" spans="1:5" x14ac:dyDescent="0.3">
      <c r="A25" t="s">
        <v>23</v>
      </c>
      <c r="B25" t="s">
        <v>19</v>
      </c>
      <c r="C25" t="s">
        <v>41</v>
      </c>
      <c r="D25">
        <v>2</v>
      </c>
      <c r="E25">
        <v>38700</v>
      </c>
    </row>
    <row r="26" spans="1:5" x14ac:dyDescent="0.3">
      <c r="A26" t="s">
        <v>23</v>
      </c>
      <c r="B26" t="s">
        <v>19</v>
      </c>
      <c r="C26" t="s">
        <v>42</v>
      </c>
      <c r="D26">
        <v>1</v>
      </c>
      <c r="E26">
        <v>490000</v>
      </c>
    </row>
    <row r="27" spans="1:5" x14ac:dyDescent="0.3">
      <c r="A27" t="s">
        <v>23</v>
      </c>
      <c r="B27" t="s">
        <v>19</v>
      </c>
      <c r="C27" t="s">
        <v>47</v>
      </c>
      <c r="D27">
        <v>1</v>
      </c>
      <c r="E27">
        <v>38000</v>
      </c>
    </row>
    <row r="28" spans="1:5" x14ac:dyDescent="0.3">
      <c r="A28" t="s">
        <v>23</v>
      </c>
      <c r="B28" t="s">
        <v>15</v>
      </c>
      <c r="C28" t="s">
        <v>38</v>
      </c>
      <c r="D28">
        <v>2</v>
      </c>
      <c r="E28">
        <v>17550</v>
      </c>
    </row>
    <row r="29" spans="1:5" x14ac:dyDescent="0.3">
      <c r="A29" t="s">
        <v>23</v>
      </c>
      <c r="B29" t="s">
        <v>15</v>
      </c>
      <c r="C29" t="s">
        <v>39</v>
      </c>
      <c r="D29">
        <v>6</v>
      </c>
      <c r="E29">
        <v>20000</v>
      </c>
    </row>
    <row r="30" spans="1:5" x14ac:dyDescent="0.3">
      <c r="A30" t="s">
        <v>23</v>
      </c>
      <c r="B30" t="s">
        <v>2</v>
      </c>
      <c r="C30" t="s">
        <v>40</v>
      </c>
      <c r="D30">
        <v>1</v>
      </c>
      <c r="E30">
        <v>15000</v>
      </c>
    </row>
    <row r="31" spans="1:5" x14ac:dyDescent="0.3">
      <c r="A31" t="s">
        <v>23</v>
      </c>
      <c r="B31" t="s">
        <v>2</v>
      </c>
      <c r="C31" t="s">
        <v>46</v>
      </c>
      <c r="D31">
        <v>1</v>
      </c>
      <c r="E31">
        <v>26400</v>
      </c>
    </row>
    <row r="32" spans="1:5" x14ac:dyDescent="0.3">
      <c r="A32" t="s">
        <v>23</v>
      </c>
      <c r="B32" t="s">
        <v>22</v>
      </c>
      <c r="C32" t="s">
        <v>43</v>
      </c>
      <c r="D32">
        <v>1</v>
      </c>
      <c r="E32">
        <v>25000</v>
      </c>
    </row>
    <row r="33" spans="1:8" x14ac:dyDescent="0.3">
      <c r="A33" t="s">
        <v>23</v>
      </c>
      <c r="B33" t="s">
        <v>22</v>
      </c>
      <c r="C33" t="s">
        <v>44</v>
      </c>
      <c r="D33">
        <v>1</v>
      </c>
      <c r="E33">
        <v>1350000</v>
      </c>
    </row>
    <row r="40" spans="1:8" ht="21.75" customHeight="1" x14ac:dyDescent="0.3">
      <c r="A40" s="56" t="str">
        <f>C_Campañas_por_ámbitos[[#Headers],[Ámbito]]</f>
        <v>Ámbito</v>
      </c>
      <c r="B40" s="56" t="s">
        <v>132</v>
      </c>
      <c r="C40" s="56" t="s">
        <v>27</v>
      </c>
      <c r="D40" s="56" t="s">
        <v>26</v>
      </c>
      <c r="E40" s="56" t="s">
        <v>25</v>
      </c>
    </row>
    <row r="41" spans="1:8" ht="15" customHeight="1" x14ac:dyDescent="0.3">
      <c r="A41" s="182" t="str">
        <f>IF(A2="Administración General","Administración General","Sector público")</f>
        <v>Administración General</v>
      </c>
      <c r="B41" s="168" t="s">
        <v>249</v>
      </c>
      <c r="C41" s="140">
        <v>4</v>
      </c>
      <c r="D41" s="141">
        <v>66000</v>
      </c>
      <c r="E41" s="142">
        <f t="shared" ref="E41:E50" si="0">D41/$D$51</f>
        <v>6.720977596741344E-2</v>
      </c>
    </row>
    <row r="42" spans="1:8" x14ac:dyDescent="0.3">
      <c r="A42" s="183"/>
      <c r="B42" s="169" t="s">
        <v>250</v>
      </c>
      <c r="C42" s="76">
        <v>6</v>
      </c>
      <c r="D42" s="77">
        <v>84000</v>
      </c>
      <c r="E42" s="83">
        <f t="shared" si="0"/>
        <v>8.5539714867617106E-2</v>
      </c>
    </row>
    <row r="43" spans="1:8" x14ac:dyDescent="0.3">
      <c r="A43" s="183"/>
      <c r="B43" s="170" t="s">
        <v>251</v>
      </c>
      <c r="C43" s="73">
        <v>3</v>
      </c>
      <c r="D43" s="74">
        <v>30000</v>
      </c>
      <c r="E43" s="82">
        <f t="shared" si="0"/>
        <v>3.0549898167006109E-2</v>
      </c>
    </row>
    <row r="44" spans="1:8" x14ac:dyDescent="0.3">
      <c r="A44" s="183"/>
      <c r="B44" s="169" t="s">
        <v>252</v>
      </c>
      <c r="C44" s="76">
        <v>11</v>
      </c>
      <c r="D44" s="77">
        <v>77000</v>
      </c>
      <c r="E44" s="83">
        <f t="shared" si="0"/>
        <v>7.8411405295315678E-2</v>
      </c>
      <c r="H44">
        <f>66+25</f>
        <v>91</v>
      </c>
    </row>
    <row r="45" spans="1:8" x14ac:dyDescent="0.3">
      <c r="A45" s="183"/>
      <c r="B45" s="170" t="s">
        <v>18</v>
      </c>
      <c r="C45" s="73">
        <v>4</v>
      </c>
      <c r="D45" s="74">
        <v>53000</v>
      </c>
      <c r="E45" s="82">
        <f t="shared" si="0"/>
        <v>5.3971486761710798E-2</v>
      </c>
    </row>
    <row r="46" spans="1:8" ht="15" customHeight="1" x14ac:dyDescent="0.3">
      <c r="A46" s="183"/>
      <c r="B46" s="169" t="s">
        <v>253</v>
      </c>
      <c r="C46" s="76">
        <v>10</v>
      </c>
      <c r="D46" s="77">
        <v>80000</v>
      </c>
      <c r="E46" s="83">
        <f t="shared" si="0"/>
        <v>8.1466395112016296E-2</v>
      </c>
    </row>
    <row r="47" spans="1:8" ht="15" customHeight="1" x14ac:dyDescent="0.3">
      <c r="A47" s="183"/>
      <c r="B47" s="170" t="s">
        <v>254</v>
      </c>
      <c r="C47" s="73">
        <v>10</v>
      </c>
      <c r="D47" s="74">
        <v>405000</v>
      </c>
      <c r="E47" s="82">
        <f t="shared" si="0"/>
        <v>0.41242362525458248</v>
      </c>
    </row>
    <row r="48" spans="1:8" ht="15" customHeight="1" x14ac:dyDescent="0.3">
      <c r="A48" s="183"/>
      <c r="B48" s="169" t="s">
        <v>2</v>
      </c>
      <c r="C48" s="76">
        <v>7</v>
      </c>
      <c r="D48" s="77">
        <v>86000</v>
      </c>
      <c r="E48" s="83">
        <f t="shared" si="0"/>
        <v>8.7576374745417518E-2</v>
      </c>
    </row>
    <row r="49" spans="1:5" x14ac:dyDescent="0.3">
      <c r="A49" s="183"/>
      <c r="B49" s="170" t="s">
        <v>255</v>
      </c>
      <c r="C49" s="73">
        <v>6</v>
      </c>
      <c r="D49" s="74">
        <v>65000</v>
      </c>
      <c r="E49" s="82">
        <f t="shared" si="0"/>
        <v>6.6191446028513234E-2</v>
      </c>
    </row>
    <row r="50" spans="1:5" x14ac:dyDescent="0.3">
      <c r="A50" s="183"/>
      <c r="B50" s="169" t="s">
        <v>256</v>
      </c>
      <c r="C50" s="76">
        <v>3</v>
      </c>
      <c r="D50" s="77">
        <v>36000</v>
      </c>
      <c r="E50" s="83">
        <f t="shared" si="0"/>
        <v>3.6659877800407331E-2</v>
      </c>
    </row>
    <row r="51" spans="1:5" x14ac:dyDescent="0.3">
      <c r="A51" s="184"/>
      <c r="B51" s="143" t="s">
        <v>30</v>
      </c>
      <c r="C51" s="144">
        <f>SUM(C41:C50)</f>
        <v>64</v>
      </c>
      <c r="D51" s="145">
        <f>SUM(D41:D50)</f>
        <v>982000</v>
      </c>
      <c r="E51" s="146">
        <f>SUM(E41:E50)</f>
        <v>1</v>
      </c>
    </row>
    <row r="52" spans="1:5" ht="28.8" x14ac:dyDescent="0.3">
      <c r="A52" s="185" t="str">
        <f>IF(A24="Administración General","Administración General","Sector público")</f>
        <v>Sector público</v>
      </c>
      <c r="B52" s="169" t="s">
        <v>257</v>
      </c>
      <c r="C52" s="147">
        <v>1</v>
      </c>
      <c r="D52" s="149">
        <v>30000</v>
      </c>
      <c r="E52" s="150">
        <f t="shared" ref="E52:E64" si="1">D52/$D$65</f>
        <v>1.4143938143843852E-2</v>
      </c>
    </row>
    <row r="53" spans="1:5" ht="28.8" x14ac:dyDescent="0.3">
      <c r="A53" s="186"/>
      <c r="B53" s="170" t="s">
        <v>45</v>
      </c>
      <c r="C53" s="148">
        <v>1</v>
      </c>
      <c r="D53" s="151">
        <v>35000</v>
      </c>
      <c r="E53" s="152">
        <f t="shared" si="1"/>
        <v>1.6501261167817825E-2</v>
      </c>
    </row>
    <row r="54" spans="1:5" ht="28.8" x14ac:dyDescent="0.3">
      <c r="A54" s="186"/>
      <c r="B54" s="169" t="s">
        <v>258</v>
      </c>
      <c r="C54" s="147">
        <v>1</v>
      </c>
      <c r="D54" s="149">
        <v>25000</v>
      </c>
      <c r="E54" s="150">
        <f t="shared" si="1"/>
        <v>1.1786615119869876E-2</v>
      </c>
    </row>
    <row r="55" spans="1:5" ht="28.8" x14ac:dyDescent="0.3">
      <c r="A55" s="186"/>
      <c r="B55" s="170" t="s">
        <v>259</v>
      </c>
      <c r="C55" s="148">
        <v>1</v>
      </c>
      <c r="D55" s="151">
        <v>17700</v>
      </c>
      <c r="E55" s="152">
        <f t="shared" si="1"/>
        <v>8.3449235048678721E-3</v>
      </c>
    </row>
    <row r="56" spans="1:5" x14ac:dyDescent="0.3">
      <c r="A56" s="186"/>
      <c r="B56" s="169" t="s">
        <v>47</v>
      </c>
      <c r="C56" s="147">
        <v>4</v>
      </c>
      <c r="D56" s="149">
        <v>41000</v>
      </c>
      <c r="E56" s="150">
        <f t="shared" si="1"/>
        <v>1.9330048796586598E-2</v>
      </c>
    </row>
    <row r="57" spans="1:5" x14ac:dyDescent="0.3">
      <c r="A57" s="186"/>
      <c r="B57" s="170" t="s">
        <v>42</v>
      </c>
      <c r="C57" s="148">
        <v>1</v>
      </c>
      <c r="D57" s="151">
        <v>490000</v>
      </c>
      <c r="E57" s="152">
        <f t="shared" si="1"/>
        <v>0.23101765634944957</v>
      </c>
    </row>
    <row r="58" spans="1:5" x14ac:dyDescent="0.3">
      <c r="A58" s="186"/>
      <c r="B58" s="171" t="s">
        <v>38</v>
      </c>
      <c r="C58" s="172">
        <v>2</v>
      </c>
      <c r="D58" s="173">
        <v>35850</v>
      </c>
      <c r="E58" s="174">
        <f t="shared" si="1"/>
        <v>1.6902006081893402E-2</v>
      </c>
    </row>
    <row r="59" spans="1:5" x14ac:dyDescent="0.3">
      <c r="A59" s="186"/>
      <c r="B59" s="170" t="s">
        <v>265</v>
      </c>
      <c r="C59" s="148">
        <v>1</v>
      </c>
      <c r="D59" s="151">
        <v>6000</v>
      </c>
      <c r="E59" s="152">
        <f t="shared" si="1"/>
        <v>2.8287876287687703E-3</v>
      </c>
    </row>
    <row r="60" spans="1:5" x14ac:dyDescent="0.3">
      <c r="A60" s="186"/>
      <c r="B60" s="171" t="s">
        <v>157</v>
      </c>
      <c r="C60" s="172">
        <v>8</v>
      </c>
      <c r="D60" s="173">
        <v>37500</v>
      </c>
      <c r="E60" s="174">
        <f t="shared" si="1"/>
        <v>1.7679922679804814E-2</v>
      </c>
    </row>
    <row r="61" spans="1:5" x14ac:dyDescent="0.3">
      <c r="A61" s="186"/>
      <c r="B61" s="170" t="s">
        <v>266</v>
      </c>
      <c r="C61" s="148">
        <v>1</v>
      </c>
      <c r="D61" s="151">
        <v>12000</v>
      </c>
      <c r="E61" s="152">
        <f t="shared" si="1"/>
        <v>5.6575752575375405E-3</v>
      </c>
    </row>
    <row r="62" spans="1:5" ht="28.8" x14ac:dyDescent="0.3">
      <c r="A62" s="186"/>
      <c r="B62" s="171" t="s">
        <v>260</v>
      </c>
      <c r="C62" s="172">
        <v>1</v>
      </c>
      <c r="D62" s="173">
        <v>15000</v>
      </c>
      <c r="E62" s="174">
        <f t="shared" si="1"/>
        <v>7.0719690719219259E-3</v>
      </c>
    </row>
    <row r="63" spans="1:5" x14ac:dyDescent="0.3">
      <c r="A63" s="186"/>
      <c r="B63" s="170" t="s">
        <v>46</v>
      </c>
      <c r="C63" s="148">
        <v>1</v>
      </c>
      <c r="D63" s="151">
        <v>26000</v>
      </c>
      <c r="E63" s="152">
        <f t="shared" si="1"/>
        <v>1.225807972466467E-2</v>
      </c>
    </row>
    <row r="64" spans="1:5" x14ac:dyDescent="0.3">
      <c r="A64" s="186"/>
      <c r="B64" s="171" t="s">
        <v>129</v>
      </c>
      <c r="C64" s="172">
        <v>1</v>
      </c>
      <c r="D64" s="173">
        <v>1350000</v>
      </c>
      <c r="E64" s="174">
        <f t="shared" si="1"/>
        <v>0.63647721647297328</v>
      </c>
    </row>
    <row r="65" spans="1:5" ht="20.25" customHeight="1" x14ac:dyDescent="0.3">
      <c r="A65" s="186"/>
      <c r="B65" s="143" t="s">
        <v>131</v>
      </c>
      <c r="C65" s="175">
        <f>SUM(C52:C64)</f>
        <v>24</v>
      </c>
      <c r="D65" s="176">
        <f>SUM(D52:D64)</f>
        <v>2121050</v>
      </c>
      <c r="E65" s="177">
        <f>SUM(E52:E64)</f>
        <v>1</v>
      </c>
    </row>
    <row r="66" spans="1:5" ht="23.25" customHeight="1" x14ac:dyDescent="0.3">
      <c r="B66" s="153" t="s">
        <v>130</v>
      </c>
      <c r="C66" s="56">
        <f>SUM(C65,C51)</f>
        <v>88</v>
      </c>
      <c r="D66" s="154">
        <f>SUM(D65,D51)</f>
        <v>3103050</v>
      </c>
    </row>
  </sheetData>
  <mergeCells count="2">
    <mergeCell ref="A41:A51"/>
    <mergeCell ref="A52:A65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topLeftCell="A41" workbookViewId="0">
      <selection activeCell="F73" sqref="F73"/>
    </sheetView>
  </sheetViews>
  <sheetFormatPr baseColWidth="10" defaultRowHeight="14.4" outlineLevelRow="2" x14ac:dyDescent="0.3"/>
  <cols>
    <col min="1" max="1" width="47.6640625" bestFit="1" customWidth="1"/>
    <col min="3" max="3" width="16.44140625" customWidth="1"/>
    <col min="4" max="4" width="12.6640625" bestFit="1" customWidth="1"/>
  </cols>
  <sheetData>
    <row r="2" spans="1:3" x14ac:dyDescent="0.3">
      <c r="A2" t="s">
        <v>132</v>
      </c>
      <c r="B2" t="s">
        <v>27</v>
      </c>
      <c r="C2" t="s">
        <v>26</v>
      </c>
    </row>
    <row r="3" spans="1:3" ht="15" customHeight="1" outlineLevel="2" x14ac:dyDescent="0.3">
      <c r="A3" t="s">
        <v>17</v>
      </c>
      <c r="B3">
        <v>1</v>
      </c>
      <c r="C3">
        <v>42600</v>
      </c>
    </row>
    <row r="4" spans="1:3" outlineLevel="2" x14ac:dyDescent="0.3">
      <c r="A4" t="s">
        <v>17</v>
      </c>
      <c r="B4">
        <v>1</v>
      </c>
      <c r="C4">
        <v>59100</v>
      </c>
    </row>
    <row r="5" spans="1:3" outlineLevel="1" x14ac:dyDescent="0.3">
      <c r="A5" s="20" t="s">
        <v>226</v>
      </c>
      <c r="B5">
        <f>SUBTOTAL(9,B3:B4)</f>
        <v>2</v>
      </c>
      <c r="C5">
        <f>SUBTOTAL(9,C3:C4)</f>
        <v>101700</v>
      </c>
    </row>
    <row r="6" spans="1:3" outlineLevel="2" x14ac:dyDescent="0.3">
      <c r="A6" t="s">
        <v>20</v>
      </c>
      <c r="B6">
        <v>2</v>
      </c>
      <c r="C6">
        <v>24000</v>
      </c>
    </row>
    <row r="7" spans="1:3" outlineLevel="2" x14ac:dyDescent="0.3">
      <c r="A7" t="s">
        <v>20</v>
      </c>
      <c r="B7">
        <v>1</v>
      </c>
      <c r="C7">
        <v>21500</v>
      </c>
    </row>
    <row r="8" spans="1:3" outlineLevel="2" x14ac:dyDescent="0.3">
      <c r="A8" t="s">
        <v>20</v>
      </c>
      <c r="B8">
        <v>1</v>
      </c>
      <c r="C8">
        <v>12000</v>
      </c>
    </row>
    <row r="9" spans="1:3" outlineLevel="1" x14ac:dyDescent="0.3">
      <c r="A9" s="20" t="s">
        <v>227</v>
      </c>
      <c r="B9">
        <f>SUBTOTAL(9,B6:B8)</f>
        <v>4</v>
      </c>
      <c r="C9">
        <f>SUBTOTAL(9,C6:C8)</f>
        <v>57500</v>
      </c>
    </row>
    <row r="10" spans="1:3" ht="15" customHeight="1" outlineLevel="2" x14ac:dyDescent="0.3">
      <c r="A10" t="s">
        <v>19</v>
      </c>
      <c r="B10">
        <v>2</v>
      </c>
      <c r="C10">
        <v>80000</v>
      </c>
    </row>
    <row r="11" spans="1:3" ht="15" customHeight="1" outlineLevel="2" x14ac:dyDescent="0.3">
      <c r="A11" t="s">
        <v>19</v>
      </c>
      <c r="B11">
        <v>1</v>
      </c>
      <c r="C11">
        <v>30500</v>
      </c>
    </row>
    <row r="12" spans="1:3" ht="15" customHeight="1" outlineLevel="2" x14ac:dyDescent="0.3">
      <c r="A12" t="s">
        <v>19</v>
      </c>
      <c r="B12">
        <v>1</v>
      </c>
      <c r="C12">
        <v>39900</v>
      </c>
    </row>
    <row r="13" spans="1:3" ht="15" customHeight="1" outlineLevel="1" x14ac:dyDescent="0.3">
      <c r="A13" s="20" t="s">
        <v>228</v>
      </c>
      <c r="B13">
        <f>SUBTOTAL(9,B10:B12)</f>
        <v>4</v>
      </c>
      <c r="C13">
        <f>SUBTOTAL(9,C10:C12)</f>
        <v>150400</v>
      </c>
    </row>
    <row r="14" spans="1:3" hidden="1" outlineLevel="2" x14ac:dyDescent="0.3">
      <c r="A14" t="s">
        <v>21</v>
      </c>
      <c r="B14">
        <v>2</v>
      </c>
      <c r="C14">
        <v>46000</v>
      </c>
    </row>
    <row r="15" spans="1:3" hidden="1" outlineLevel="2" x14ac:dyDescent="0.3">
      <c r="A15" t="s">
        <v>21</v>
      </c>
      <c r="B15">
        <v>2</v>
      </c>
      <c r="C15">
        <v>47000</v>
      </c>
    </row>
    <row r="16" spans="1:3" outlineLevel="1" collapsed="1" x14ac:dyDescent="0.3">
      <c r="A16" s="20" t="s">
        <v>229</v>
      </c>
      <c r="B16">
        <f>SUBTOTAL(9,B14:B15)</f>
        <v>4</v>
      </c>
      <c r="C16">
        <f>SUBTOTAL(9,C14:C15)</f>
        <v>93000</v>
      </c>
    </row>
    <row r="17" spans="1:3" hidden="1" outlineLevel="2" x14ac:dyDescent="0.3">
      <c r="A17" t="s">
        <v>18</v>
      </c>
      <c r="B17">
        <v>2</v>
      </c>
      <c r="C17">
        <v>57000</v>
      </c>
    </row>
    <row r="18" spans="1:3" hidden="1" outlineLevel="2" x14ac:dyDescent="0.3">
      <c r="A18" t="s">
        <v>18</v>
      </c>
      <c r="B18">
        <v>3</v>
      </c>
      <c r="C18">
        <v>130700</v>
      </c>
    </row>
    <row r="19" spans="1:3" outlineLevel="1" collapsed="1" x14ac:dyDescent="0.3">
      <c r="A19" s="20" t="s">
        <v>230</v>
      </c>
      <c r="B19">
        <f>SUBTOTAL(9,B17:B18)</f>
        <v>5</v>
      </c>
      <c r="C19">
        <f>SUBTOTAL(9,C17:C18)</f>
        <v>187700</v>
      </c>
    </row>
    <row r="20" spans="1:3" hidden="1" outlineLevel="2" x14ac:dyDescent="0.3">
      <c r="A20" t="s">
        <v>15</v>
      </c>
      <c r="B20">
        <v>1</v>
      </c>
      <c r="C20">
        <v>25000</v>
      </c>
    </row>
    <row r="21" spans="1:3" hidden="1" outlineLevel="2" x14ac:dyDescent="0.3">
      <c r="A21" t="s">
        <v>15</v>
      </c>
      <c r="B21">
        <v>1</v>
      </c>
      <c r="C21">
        <v>17100</v>
      </c>
    </row>
    <row r="22" spans="1:3" hidden="1" outlineLevel="2" x14ac:dyDescent="0.3">
      <c r="A22" t="s">
        <v>15</v>
      </c>
      <c r="B22">
        <v>1</v>
      </c>
      <c r="C22">
        <v>265000</v>
      </c>
    </row>
    <row r="23" spans="1:3" outlineLevel="1" collapsed="1" x14ac:dyDescent="0.3">
      <c r="A23" s="20" t="s">
        <v>231</v>
      </c>
      <c r="B23">
        <f>SUBTOTAL(9,B20:B22)</f>
        <v>3</v>
      </c>
      <c r="C23">
        <f>SUBTOTAL(9,C20:C22)</f>
        <v>307100</v>
      </c>
    </row>
    <row r="24" spans="1:3" hidden="1" outlineLevel="2" x14ac:dyDescent="0.3">
      <c r="A24" t="s">
        <v>14</v>
      </c>
      <c r="B24">
        <v>2</v>
      </c>
      <c r="C24">
        <v>37000</v>
      </c>
    </row>
    <row r="25" spans="1:3" hidden="1" outlineLevel="2" x14ac:dyDescent="0.3">
      <c r="A25" t="s">
        <v>14</v>
      </c>
      <c r="B25">
        <v>2</v>
      </c>
      <c r="C25">
        <v>29000</v>
      </c>
    </row>
    <row r="26" spans="1:3" hidden="1" outlineLevel="2" x14ac:dyDescent="0.3">
      <c r="A26" t="s">
        <v>14</v>
      </c>
      <c r="B26">
        <v>1</v>
      </c>
      <c r="C26">
        <v>1380</v>
      </c>
    </row>
    <row r="27" spans="1:3" outlineLevel="1" collapsed="1" x14ac:dyDescent="0.3">
      <c r="A27" s="20" t="s">
        <v>232</v>
      </c>
      <c r="B27">
        <f>SUBTOTAL(9,B24:B26)</f>
        <v>5</v>
      </c>
      <c r="C27">
        <f>SUBTOTAL(9,C24:C26)</f>
        <v>67380</v>
      </c>
    </row>
    <row r="28" spans="1:3" hidden="1" outlineLevel="2" x14ac:dyDescent="0.3">
      <c r="A28" t="s">
        <v>2</v>
      </c>
      <c r="B28">
        <v>1</v>
      </c>
      <c r="C28">
        <v>6400</v>
      </c>
    </row>
    <row r="29" spans="1:3" outlineLevel="1" collapsed="1" x14ac:dyDescent="0.3">
      <c r="A29" s="20" t="s">
        <v>233</v>
      </c>
      <c r="B29">
        <f>SUBTOTAL(9,B28:B28)</f>
        <v>1</v>
      </c>
      <c r="C29">
        <f>SUBTOTAL(9,C28:C28)</f>
        <v>6400</v>
      </c>
    </row>
    <row r="30" spans="1:3" hidden="1" outlineLevel="2" x14ac:dyDescent="0.3">
      <c r="A30" t="s">
        <v>16</v>
      </c>
      <c r="B30">
        <v>1</v>
      </c>
      <c r="C30">
        <v>16400</v>
      </c>
    </row>
    <row r="31" spans="1:3" hidden="1" outlineLevel="2" x14ac:dyDescent="0.3">
      <c r="A31" t="s">
        <v>16</v>
      </c>
      <c r="B31">
        <v>1</v>
      </c>
      <c r="C31">
        <v>16100</v>
      </c>
    </row>
    <row r="32" spans="1:3" outlineLevel="1" collapsed="1" x14ac:dyDescent="0.3">
      <c r="A32" s="20" t="s">
        <v>234</v>
      </c>
      <c r="B32">
        <f>SUBTOTAL(9,B30:B31)</f>
        <v>2</v>
      </c>
      <c r="C32">
        <f>SUBTOTAL(9,C30:C31)</f>
        <v>32500</v>
      </c>
    </row>
    <row r="33" spans="1:4" hidden="1" outlineLevel="2" x14ac:dyDescent="0.3">
      <c r="A33" t="s">
        <v>22</v>
      </c>
      <c r="B33">
        <v>3</v>
      </c>
      <c r="C33">
        <v>27800</v>
      </c>
    </row>
    <row r="34" spans="1:4" outlineLevel="1" collapsed="1" x14ac:dyDescent="0.3">
      <c r="A34" s="20" t="s">
        <v>235</v>
      </c>
      <c r="B34">
        <f>SUBTOTAL(9,B33:B33)</f>
        <v>3</v>
      </c>
      <c r="C34">
        <f>SUBTOTAL(9,C33:C33)</f>
        <v>27800</v>
      </c>
    </row>
    <row r="35" spans="1:4" outlineLevel="1" x14ac:dyDescent="0.3">
      <c r="B35">
        <f>SUM(B3:B33)</f>
        <v>63</v>
      </c>
      <c r="C35">
        <f>SUM(C3:C33)</f>
        <v>2035160</v>
      </c>
    </row>
    <row r="36" spans="1:4" outlineLevel="1" x14ac:dyDescent="0.3">
      <c r="A36" s="20" t="s">
        <v>236</v>
      </c>
      <c r="B36">
        <f>SUBTOTAL(9,B3:B35)</f>
        <v>96</v>
      </c>
      <c r="C36">
        <f>SUBTOTAL(9,C3:C35)</f>
        <v>3066640</v>
      </c>
    </row>
    <row r="44" spans="1:4" x14ac:dyDescent="0.3">
      <c r="A44" t="s">
        <v>14</v>
      </c>
      <c r="B44">
        <v>5</v>
      </c>
      <c r="C44" s="158">
        <v>67380</v>
      </c>
      <c r="D44" s="165">
        <f>C44*100/$C$54</f>
        <v>6.6287580670549344</v>
      </c>
    </row>
    <row r="45" spans="1:4" x14ac:dyDescent="0.3">
      <c r="A45" t="s">
        <v>15</v>
      </c>
      <c r="B45">
        <v>3</v>
      </c>
      <c r="C45" s="158">
        <v>307100</v>
      </c>
      <c r="D45" s="165">
        <f t="shared" ref="D45:D53" si="0">C45*100/$C$54</f>
        <v>30.212104517550763</v>
      </c>
    </row>
    <row r="46" spans="1:4" x14ac:dyDescent="0.3">
      <c r="A46" t="s">
        <v>237</v>
      </c>
      <c r="B46">
        <v>2</v>
      </c>
      <c r="C46" s="158">
        <v>32500</v>
      </c>
      <c r="D46" s="165">
        <f t="shared" si="0"/>
        <v>3.1973083582559423</v>
      </c>
    </row>
    <row r="47" spans="1:4" x14ac:dyDescent="0.3">
      <c r="A47" t="s">
        <v>17</v>
      </c>
      <c r="B47">
        <v>2</v>
      </c>
      <c r="C47" s="158">
        <v>86700</v>
      </c>
      <c r="D47" s="165">
        <f t="shared" si="0"/>
        <v>8.5294349126396973</v>
      </c>
    </row>
    <row r="48" spans="1:4" x14ac:dyDescent="0.3">
      <c r="A48" t="s">
        <v>18</v>
      </c>
      <c r="B48">
        <v>5</v>
      </c>
      <c r="C48" s="158">
        <v>187700</v>
      </c>
      <c r="D48" s="165">
        <f t="shared" si="0"/>
        <v>18.465685502912009</v>
      </c>
    </row>
    <row r="49" spans="1:4" x14ac:dyDescent="0.3">
      <c r="A49" s="157" t="s">
        <v>19</v>
      </c>
      <c r="B49">
        <v>4</v>
      </c>
      <c r="C49" s="158">
        <v>150400</v>
      </c>
      <c r="D49" s="165">
        <f t="shared" si="0"/>
        <v>14.796159294821344</v>
      </c>
    </row>
    <row r="50" spans="1:4" x14ac:dyDescent="0.3">
      <c r="A50" t="s">
        <v>20</v>
      </c>
      <c r="B50">
        <v>4</v>
      </c>
      <c r="C50" s="158">
        <v>57500</v>
      </c>
      <c r="D50" s="165">
        <f t="shared" si="0"/>
        <v>5.6567763261451285</v>
      </c>
    </row>
    <row r="51" spans="1:4" x14ac:dyDescent="0.3">
      <c r="A51" t="s">
        <v>2</v>
      </c>
      <c r="B51">
        <v>1</v>
      </c>
      <c r="C51" s="158">
        <v>6400</v>
      </c>
      <c r="D51" s="165">
        <f t="shared" si="0"/>
        <v>0.62962379977963168</v>
      </c>
    </row>
    <row r="52" spans="1:4" x14ac:dyDescent="0.3">
      <c r="A52" t="s">
        <v>21</v>
      </c>
      <c r="B52">
        <v>4</v>
      </c>
      <c r="C52" s="158">
        <v>93000</v>
      </c>
      <c r="D52" s="165">
        <f t="shared" si="0"/>
        <v>9.1492208405477733</v>
      </c>
    </row>
    <row r="53" spans="1:4" x14ac:dyDescent="0.3">
      <c r="A53" t="s">
        <v>22</v>
      </c>
      <c r="B53">
        <v>3</v>
      </c>
      <c r="C53" s="158">
        <v>27800</v>
      </c>
      <c r="D53" s="165">
        <f t="shared" si="0"/>
        <v>2.7349283802927751</v>
      </c>
    </row>
    <row r="54" spans="1:4" x14ac:dyDescent="0.3">
      <c r="B54" s="20">
        <f>SUM(B44:B53)</f>
        <v>33</v>
      </c>
      <c r="C54" s="20">
        <f>SUM(C44:C53)</f>
        <v>1016480</v>
      </c>
      <c r="D54">
        <f>SUM(D44:D53)</f>
        <v>100</v>
      </c>
    </row>
    <row r="59" spans="1:4" ht="28.2" thickBot="1" x14ac:dyDescent="0.35">
      <c r="A59" s="162" t="s">
        <v>45</v>
      </c>
      <c r="B59" s="163">
        <v>1</v>
      </c>
      <c r="C59" s="164">
        <v>35000</v>
      </c>
      <c r="D59" s="167">
        <f>C59*100/$C$69</f>
        <v>1.7026244740106535</v>
      </c>
    </row>
    <row r="60" spans="1:4" ht="15" thickBot="1" x14ac:dyDescent="0.35">
      <c r="A60" s="159" t="s">
        <v>41</v>
      </c>
      <c r="B60" s="160">
        <v>2</v>
      </c>
      <c r="C60" s="161">
        <v>38700</v>
      </c>
      <c r="D60" s="166">
        <f t="shared" ref="D60:D68" si="1">C60*100/$C$69</f>
        <v>1.8826162041203511</v>
      </c>
    </row>
    <row r="61" spans="1:4" ht="15" thickBot="1" x14ac:dyDescent="0.35">
      <c r="A61" s="162" t="s">
        <v>42</v>
      </c>
      <c r="B61" s="163">
        <v>1</v>
      </c>
      <c r="C61" s="164">
        <v>490000</v>
      </c>
      <c r="D61" s="167">
        <f t="shared" si="1"/>
        <v>23.83674263614915</v>
      </c>
    </row>
    <row r="62" spans="1:4" ht="15" thickBot="1" x14ac:dyDescent="0.35">
      <c r="A62" s="159" t="s">
        <v>47</v>
      </c>
      <c r="B62" s="160">
        <v>1</v>
      </c>
      <c r="C62" s="161">
        <v>38000</v>
      </c>
      <c r="D62" s="166">
        <f t="shared" si="1"/>
        <v>1.8485637146401381</v>
      </c>
    </row>
    <row r="63" spans="1:4" ht="15" thickBot="1" x14ac:dyDescent="0.35">
      <c r="A63" s="162" t="s">
        <v>127</v>
      </c>
      <c r="B63" s="163">
        <v>2</v>
      </c>
      <c r="C63" s="164">
        <v>17550</v>
      </c>
      <c r="D63" s="167">
        <f t="shared" si="1"/>
        <v>0.85374455768248481</v>
      </c>
    </row>
    <row r="64" spans="1:4" ht="15" thickBot="1" x14ac:dyDescent="0.35">
      <c r="A64" s="159" t="s">
        <v>39</v>
      </c>
      <c r="B64" s="160">
        <v>6</v>
      </c>
      <c r="C64" s="161">
        <v>20000</v>
      </c>
      <c r="D64" s="166">
        <f t="shared" si="1"/>
        <v>0.97292827086323064</v>
      </c>
    </row>
    <row r="65" spans="1:4" ht="28.2" thickBot="1" x14ac:dyDescent="0.35">
      <c r="A65" s="162" t="s">
        <v>40</v>
      </c>
      <c r="B65" s="163">
        <v>1</v>
      </c>
      <c r="C65" s="164">
        <v>15000</v>
      </c>
      <c r="D65" s="167">
        <f t="shared" si="1"/>
        <v>0.72969620314742301</v>
      </c>
    </row>
    <row r="66" spans="1:4" ht="15" thickBot="1" x14ac:dyDescent="0.35">
      <c r="A66" s="159" t="s">
        <v>46</v>
      </c>
      <c r="B66" s="160">
        <v>1</v>
      </c>
      <c r="C66" s="161">
        <v>26400</v>
      </c>
      <c r="D66" s="166">
        <f t="shared" si="1"/>
        <v>1.2842653175394645</v>
      </c>
    </row>
    <row r="67" spans="1:4" ht="15" thickBot="1" x14ac:dyDescent="0.35">
      <c r="A67" s="162" t="s">
        <v>128</v>
      </c>
      <c r="B67" s="163">
        <v>1</v>
      </c>
      <c r="C67" s="164">
        <v>25000</v>
      </c>
      <c r="D67" s="167">
        <f t="shared" si="1"/>
        <v>1.2161603385790383</v>
      </c>
    </row>
    <row r="68" spans="1:4" ht="15" thickBot="1" x14ac:dyDescent="0.35">
      <c r="A68" s="159" t="s">
        <v>129</v>
      </c>
      <c r="B68" s="160">
        <v>1</v>
      </c>
      <c r="C68" s="161">
        <v>1350000</v>
      </c>
      <c r="D68" s="166">
        <f t="shared" si="1"/>
        <v>65.672658283268063</v>
      </c>
    </row>
    <row r="69" spans="1:4" x14ac:dyDescent="0.3">
      <c r="B69" s="20">
        <f>SUM(B59:B68)</f>
        <v>17</v>
      </c>
      <c r="C69" s="20">
        <f>SUM(C59:C68)</f>
        <v>2055650</v>
      </c>
      <c r="D69" s="20">
        <f>SUM(D59:D68)</f>
        <v>100</v>
      </c>
    </row>
    <row r="71" spans="1:4" x14ac:dyDescent="0.3">
      <c r="B71" s="20" t="s">
        <v>130</v>
      </c>
      <c r="C71" s="20">
        <f>C54+C69</f>
        <v>3072130</v>
      </c>
    </row>
  </sheetData>
  <sortState ref="A3:C25">
    <sortCondition ref="A3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B19" sqref="B19"/>
    </sheetView>
  </sheetViews>
  <sheetFormatPr baseColWidth="10" defaultRowHeight="14.4" x14ac:dyDescent="0.3"/>
  <cols>
    <col min="1" max="1" width="22.109375" bestFit="1" customWidth="1"/>
    <col min="2" max="2" width="47.6640625" bestFit="1" customWidth="1"/>
    <col min="3" max="3" width="8.88671875" customWidth="1"/>
    <col min="4" max="4" width="52" customWidth="1"/>
    <col min="5" max="5" width="31.44140625" customWidth="1"/>
    <col min="6" max="6" width="14.44140625" bestFit="1" customWidth="1"/>
    <col min="7" max="7" width="13" bestFit="1" customWidth="1"/>
  </cols>
  <sheetData>
    <row r="1" spans="1:6" x14ac:dyDescent="0.3">
      <c r="A1" t="s">
        <v>11</v>
      </c>
      <c r="B1" t="s">
        <v>12</v>
      </c>
      <c r="C1" t="s">
        <v>36</v>
      </c>
      <c r="D1" t="s">
        <v>159</v>
      </c>
      <c r="E1" t="s">
        <v>214</v>
      </c>
      <c r="F1" t="s">
        <v>26</v>
      </c>
    </row>
    <row r="2" spans="1:6" x14ac:dyDescent="0.3">
      <c r="A2" t="s">
        <v>13</v>
      </c>
      <c r="B2" t="s">
        <v>15</v>
      </c>
      <c r="C2" t="s">
        <v>192</v>
      </c>
      <c r="D2" t="s">
        <v>201</v>
      </c>
      <c r="E2" t="s">
        <v>215</v>
      </c>
      <c r="F2">
        <v>17100</v>
      </c>
    </row>
    <row r="3" spans="1:6" x14ac:dyDescent="0.3">
      <c r="A3" t="s">
        <v>13</v>
      </c>
      <c r="B3" t="s">
        <v>15</v>
      </c>
      <c r="C3" t="s">
        <v>193</v>
      </c>
      <c r="D3" t="s">
        <v>202</v>
      </c>
      <c r="E3" t="s">
        <v>216</v>
      </c>
      <c r="F3">
        <v>265000</v>
      </c>
    </row>
    <row r="4" spans="1:6" x14ac:dyDescent="0.3">
      <c r="A4" t="s">
        <v>13</v>
      </c>
      <c r="B4" t="s">
        <v>15</v>
      </c>
      <c r="C4" t="s">
        <v>191</v>
      </c>
      <c r="D4" t="s">
        <v>203</v>
      </c>
      <c r="E4" t="s">
        <v>217</v>
      </c>
      <c r="F4">
        <v>25000</v>
      </c>
    </row>
    <row r="5" spans="1:6" x14ac:dyDescent="0.3">
      <c r="A5" t="s">
        <v>13</v>
      </c>
      <c r="B5" t="s">
        <v>19</v>
      </c>
      <c r="C5" t="s">
        <v>184</v>
      </c>
      <c r="D5" t="s">
        <v>204</v>
      </c>
      <c r="E5" t="s">
        <v>218</v>
      </c>
      <c r="F5">
        <v>40000</v>
      </c>
    </row>
    <row r="6" spans="1:6" x14ac:dyDescent="0.3">
      <c r="A6" t="s">
        <v>13</v>
      </c>
      <c r="B6" t="s">
        <v>19</v>
      </c>
      <c r="C6" t="s">
        <v>184</v>
      </c>
      <c r="D6" t="s">
        <v>205</v>
      </c>
      <c r="E6" t="s">
        <v>219</v>
      </c>
      <c r="F6">
        <v>40000</v>
      </c>
    </row>
    <row r="7" spans="1:6" x14ac:dyDescent="0.3">
      <c r="A7" t="s">
        <v>13</v>
      </c>
      <c r="B7" t="s">
        <v>18</v>
      </c>
      <c r="C7" t="s">
        <v>190</v>
      </c>
      <c r="D7" t="s">
        <v>206</v>
      </c>
      <c r="E7" t="s">
        <v>220</v>
      </c>
      <c r="F7">
        <v>13000</v>
      </c>
    </row>
    <row r="8" spans="1:6" x14ac:dyDescent="0.3">
      <c r="A8" t="s">
        <v>23</v>
      </c>
      <c r="B8" t="s">
        <v>15</v>
      </c>
      <c r="C8" t="s">
        <v>39</v>
      </c>
      <c r="D8" t="s">
        <v>207</v>
      </c>
      <c r="E8" t="s">
        <v>221</v>
      </c>
      <c r="F8">
        <v>2500</v>
      </c>
    </row>
    <row r="9" spans="1:6" x14ac:dyDescent="0.3">
      <c r="A9" t="s">
        <v>23</v>
      </c>
      <c r="B9" t="s">
        <v>15</v>
      </c>
      <c r="C9" t="s">
        <v>39</v>
      </c>
      <c r="D9" t="s">
        <v>208</v>
      </c>
      <c r="E9" t="s">
        <v>222</v>
      </c>
      <c r="F9">
        <v>2500</v>
      </c>
    </row>
    <row r="10" spans="1:6" x14ac:dyDescent="0.3">
      <c r="A10" t="s">
        <v>23</v>
      </c>
      <c r="B10" t="s">
        <v>15</v>
      </c>
      <c r="C10" t="s">
        <v>39</v>
      </c>
      <c r="D10" t="s">
        <v>209</v>
      </c>
      <c r="E10" t="s">
        <v>223</v>
      </c>
      <c r="F10">
        <v>2500</v>
      </c>
    </row>
    <row r="11" spans="1:6" x14ac:dyDescent="0.3">
      <c r="A11" t="s">
        <v>23</v>
      </c>
      <c r="B11" t="s">
        <v>15</v>
      </c>
      <c r="C11" t="s">
        <v>39</v>
      </c>
      <c r="D11" t="s">
        <v>210</v>
      </c>
      <c r="E11" t="s">
        <v>150</v>
      </c>
      <c r="F11">
        <v>2500</v>
      </c>
    </row>
    <row r="12" spans="1:6" x14ac:dyDescent="0.3">
      <c r="A12" t="s">
        <v>23</v>
      </c>
      <c r="B12" t="s">
        <v>15</v>
      </c>
      <c r="C12" t="s">
        <v>39</v>
      </c>
      <c r="D12" t="s">
        <v>211</v>
      </c>
      <c r="E12" t="s">
        <v>151</v>
      </c>
      <c r="F12">
        <v>7500</v>
      </c>
    </row>
    <row r="13" spans="1:6" x14ac:dyDescent="0.3">
      <c r="A13" t="s">
        <v>23</v>
      </c>
      <c r="B13" t="s">
        <v>15</v>
      </c>
      <c r="C13" t="s">
        <v>39</v>
      </c>
      <c r="D13" t="s">
        <v>212</v>
      </c>
      <c r="E13" t="s">
        <v>224</v>
      </c>
      <c r="F13">
        <v>2500</v>
      </c>
    </row>
    <row r="14" spans="1:6" x14ac:dyDescent="0.3">
      <c r="A14" t="s">
        <v>23</v>
      </c>
      <c r="B14" t="s">
        <v>17</v>
      </c>
      <c r="C14" t="s">
        <v>45</v>
      </c>
      <c r="D14" t="s">
        <v>213</v>
      </c>
      <c r="E14" t="s">
        <v>225</v>
      </c>
      <c r="F14">
        <v>20000</v>
      </c>
    </row>
    <row r="19" spans="1:7" x14ac:dyDescent="0.3">
      <c r="A19" t="str">
        <f>C_Campañas_con_fondos_europeos[[#Headers],[Ámbito]]</f>
        <v>Ámbito</v>
      </c>
      <c r="B19" t="str">
        <f>C_Campañas_con_fondos_europeos[[#Headers],[Consejería]]</f>
        <v>Consejería</v>
      </c>
      <c r="C19" t="str">
        <f>C_Campañas_con_fondos_europeos[[#Headers],[Código]]</f>
        <v>Código</v>
      </c>
      <c r="D19" t="s">
        <v>134</v>
      </c>
      <c r="E19" t="str">
        <f>C_Campañas_con_fondos_europeos[[#Headers],[Presupuesto]]</f>
        <v>Presupuesto</v>
      </c>
    </row>
    <row r="20" spans="1:7" x14ac:dyDescent="0.3">
      <c r="A20" t="str">
        <f>A3</f>
        <v>Administración General</v>
      </c>
      <c r="B20" t="str">
        <f t="shared" ref="B20:B31" si="0">IF(A20="Administración General",B3,C3)</f>
        <v>Hacienda</v>
      </c>
      <c r="C20" s="121" t="str">
        <f t="shared" ref="C20:C31" si="1">D3</f>
        <v>1.7</v>
      </c>
      <c r="D20" t="str">
        <f t="shared" ref="D20:D31" si="2">E3</f>
        <v>FONDOS ESTRUCTURALES: FEDER Y FSE</v>
      </c>
      <c r="E20" s="122">
        <f t="shared" ref="E20:E31" si="3">F3</f>
        <v>265000</v>
      </c>
    </row>
    <row r="21" spans="1:7" x14ac:dyDescent="0.3">
      <c r="A21" t="str">
        <f t="shared" ref="A21" si="4">A4</f>
        <v>Administración General</v>
      </c>
      <c r="B21" t="str">
        <f t="shared" si="0"/>
        <v>Hacienda</v>
      </c>
      <c r="C21" s="121" t="str">
        <f t="shared" si="1"/>
        <v>4.1</v>
      </c>
      <c r="D21" t="str">
        <f t="shared" si="2"/>
        <v>ADMINISTRACIÓN ELECTRÓNICA</v>
      </c>
      <c r="E21" s="122">
        <f t="shared" si="3"/>
        <v>25000</v>
      </c>
    </row>
    <row r="22" spans="1:7" x14ac:dyDescent="0.3">
      <c r="A22" t="str">
        <f t="shared" ref="A22" si="5">A5</f>
        <v>Administración General</v>
      </c>
      <c r="B22" t="str">
        <f t="shared" si="0"/>
        <v>Empleo, Universidades, Empresa y Medio Ambiente</v>
      </c>
      <c r="C22" s="121" t="str">
        <f t="shared" si="1"/>
        <v>8.2</v>
      </c>
      <c r="D22" t="str">
        <f t="shared" si="2"/>
        <v>FOMENTO DEL AHORRO Y LA EFICIENCIA ENERGÉTICA</v>
      </c>
      <c r="E22" s="122">
        <f t="shared" si="3"/>
        <v>40000</v>
      </c>
      <c r="F22" s="155">
        <f>SUM(E22:E23)</f>
        <v>80000</v>
      </c>
    </row>
    <row r="23" spans="1:7" x14ac:dyDescent="0.3">
      <c r="A23" t="str">
        <f t="shared" ref="A23" si="6">A6</f>
        <v>Administración General</v>
      </c>
      <c r="B23" t="str">
        <f t="shared" si="0"/>
        <v>Empleo, Universidades, Empresa y Medio Ambiente</v>
      </c>
      <c r="C23" s="121" t="str">
        <f t="shared" si="1"/>
        <v>8.3</v>
      </c>
      <c r="D23" t="str">
        <f t="shared" si="2"/>
        <v>FOMENTO DE LA PRODUCCIÓN Y DEL AUTOCONSUMO DE ENERGÍA ELÉCTRICA DE ORIGEN FOTOVOLTAICO.</v>
      </c>
      <c r="E23" s="122">
        <f t="shared" si="3"/>
        <v>40000</v>
      </c>
    </row>
    <row r="24" spans="1:7" x14ac:dyDescent="0.3">
      <c r="A24" t="str">
        <f t="shared" ref="A24" si="7">A7</f>
        <v>Administración General</v>
      </c>
      <c r="B24" t="str">
        <f t="shared" si="0"/>
        <v>Fomento e Infraestructuras</v>
      </c>
      <c r="C24" s="121" t="str">
        <f t="shared" si="1"/>
        <v>8.4</v>
      </c>
      <c r="D24" t="str">
        <f t="shared" si="2"/>
        <v>LA MANGA 365</v>
      </c>
      <c r="E24" s="122">
        <f t="shared" si="3"/>
        <v>13000</v>
      </c>
      <c r="F24" s="155">
        <f>E24</f>
        <v>13000</v>
      </c>
      <c r="G24" s="155">
        <f>SUM(F20:F24)</f>
        <v>93000</v>
      </c>
    </row>
    <row r="25" spans="1:7" x14ac:dyDescent="0.3">
      <c r="A25" t="str">
        <f t="shared" ref="A25" si="8">A8</f>
        <v>Sector público</v>
      </c>
      <c r="B25" t="str">
        <f t="shared" si="0"/>
        <v>Fundación Integra</v>
      </c>
      <c r="C25" s="121" t="str">
        <f t="shared" si="1"/>
        <v>4.2</v>
      </c>
      <c r="D25" t="str">
        <f t="shared" si="2"/>
        <v>FORO CECARM</v>
      </c>
      <c r="E25" s="122">
        <f t="shared" si="3"/>
        <v>2500</v>
      </c>
      <c r="F25" s="155">
        <f>SUM(E25:E30)</f>
        <v>20000</v>
      </c>
    </row>
    <row r="26" spans="1:7" x14ac:dyDescent="0.3">
      <c r="A26" t="str">
        <f t="shared" ref="A26" si="9">A9</f>
        <v>Sector público</v>
      </c>
      <c r="B26" t="str">
        <f t="shared" si="0"/>
        <v>Fundación Integra</v>
      </c>
      <c r="C26" s="121" t="str">
        <f t="shared" si="1"/>
        <v>4.3</v>
      </c>
      <c r="D26" t="str">
        <f t="shared" si="2"/>
        <v>RED CTNET</v>
      </c>
      <c r="E26" s="122">
        <f t="shared" si="3"/>
        <v>2500</v>
      </c>
    </row>
    <row r="27" spans="1:7" x14ac:dyDescent="0.3">
      <c r="A27" t="str">
        <f t="shared" ref="A27" si="10">A10</f>
        <v>Sector público</v>
      </c>
      <c r="B27" t="str">
        <f t="shared" si="0"/>
        <v>Fundación Integra</v>
      </c>
      <c r="C27" s="121" t="str">
        <f t="shared" si="1"/>
        <v>4.4</v>
      </c>
      <c r="D27" t="str">
        <f t="shared" si="2"/>
        <v>CURSOS FORMACARM</v>
      </c>
      <c r="E27" s="122">
        <f t="shared" si="3"/>
        <v>2500</v>
      </c>
    </row>
    <row r="28" spans="1:7" x14ac:dyDescent="0.3">
      <c r="A28" t="str">
        <f t="shared" ref="A28" si="11">A11</f>
        <v>Sector público</v>
      </c>
      <c r="B28" t="str">
        <f t="shared" si="0"/>
        <v>Fundación Integra</v>
      </c>
      <c r="C28" s="121" t="str">
        <f t="shared" si="1"/>
        <v>4.5</v>
      </c>
      <c r="D28" t="str">
        <f t="shared" si="2"/>
        <v>REPLAY</v>
      </c>
      <c r="E28" s="122">
        <f t="shared" si="3"/>
        <v>2500</v>
      </c>
    </row>
    <row r="29" spans="1:7" x14ac:dyDescent="0.3">
      <c r="A29" t="str">
        <f t="shared" ref="A29" si="12">A12</f>
        <v>Sector público</v>
      </c>
      <c r="B29" t="str">
        <f t="shared" si="0"/>
        <v>Fundación Integra</v>
      </c>
      <c r="C29" s="121" t="str">
        <f t="shared" si="1"/>
        <v>4.6</v>
      </c>
      <c r="D29" t="str">
        <f t="shared" si="2"/>
        <v>SICARM</v>
      </c>
      <c r="E29" s="122">
        <f t="shared" si="3"/>
        <v>7500</v>
      </c>
    </row>
    <row r="30" spans="1:7" x14ac:dyDescent="0.3">
      <c r="A30" t="str">
        <f t="shared" ref="A30" si="13">A13</f>
        <v>Sector público</v>
      </c>
      <c r="B30" t="str">
        <f t="shared" si="0"/>
        <v>Fundación Integra</v>
      </c>
      <c r="C30" s="121" t="str">
        <f t="shared" si="1"/>
        <v>4.7</v>
      </c>
      <c r="D30" t="str">
        <f t="shared" si="2"/>
        <v>PATRIMONIO DIGITAL</v>
      </c>
      <c r="E30" s="122">
        <f t="shared" si="3"/>
        <v>2500</v>
      </c>
    </row>
    <row r="31" spans="1:7" x14ac:dyDescent="0.3">
      <c r="A31" t="str">
        <f t="shared" ref="A31" si="14">A14</f>
        <v>Sector público</v>
      </c>
      <c r="B31" t="str">
        <f t="shared" si="0"/>
        <v>Instituto Murciano de Investigación y Desarrollo Agrario y Alimentario (IMIDA)</v>
      </c>
      <c r="C31" s="121" t="str">
        <f t="shared" si="1"/>
        <v>7.3</v>
      </c>
      <c r="D31" t="str">
        <f t="shared" si="2"/>
        <v>PROMOCIÓN DE NUEVOS PRODUCTOS SOSTENIBLES E INNOVADORES</v>
      </c>
      <c r="E31" s="122">
        <f t="shared" si="3"/>
        <v>20000</v>
      </c>
      <c r="F31" s="155">
        <f>E31</f>
        <v>20000</v>
      </c>
      <c r="G31" s="155">
        <f>SUM(F25:F31)</f>
        <v>40000</v>
      </c>
    </row>
    <row r="32" spans="1:7" x14ac:dyDescent="0.3">
      <c r="G32" s="122">
        <f>SUM(G20:G31)</f>
        <v>133000</v>
      </c>
    </row>
    <row r="38" spans="3:5" x14ac:dyDescent="0.3">
      <c r="C38" s="121"/>
      <c r="E38" s="122"/>
    </row>
    <row r="39" spans="3:5" x14ac:dyDescent="0.3">
      <c r="C39" s="121"/>
      <c r="E39" s="122"/>
    </row>
    <row r="40" spans="3:5" x14ac:dyDescent="0.3">
      <c r="C40" s="121"/>
      <c r="E40" s="122"/>
    </row>
    <row r="41" spans="3:5" x14ac:dyDescent="0.3">
      <c r="C41" s="121"/>
      <c r="E41" s="122"/>
    </row>
    <row r="42" spans="3:5" x14ac:dyDescent="0.3">
      <c r="C42" s="121"/>
      <c r="E42" s="122"/>
    </row>
    <row r="43" spans="3:5" x14ac:dyDescent="0.3">
      <c r="C43" s="121"/>
      <c r="E43" s="122"/>
    </row>
    <row r="44" spans="3:5" x14ac:dyDescent="0.3">
      <c r="C44" s="121"/>
      <c r="E44" s="122"/>
    </row>
    <row r="45" spans="3:5" x14ac:dyDescent="0.3">
      <c r="C45" s="121"/>
      <c r="E45" s="122"/>
    </row>
    <row r="46" spans="3:5" x14ac:dyDescent="0.3">
      <c r="C46" s="121"/>
      <c r="E46" s="122"/>
    </row>
    <row r="47" spans="3:5" x14ac:dyDescent="0.3">
      <c r="C47" s="121"/>
      <c r="E47" s="122"/>
    </row>
    <row r="48" spans="3:5" x14ac:dyDescent="0.3">
      <c r="C48" s="121"/>
      <c r="E48" s="122"/>
    </row>
    <row r="49" spans="3:5" x14ac:dyDescent="0.3">
      <c r="C49" s="121"/>
      <c r="E49" s="122"/>
    </row>
    <row r="50" spans="3:5" x14ac:dyDescent="0.3">
      <c r="C50" s="121"/>
      <c r="E50" s="12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14.4" x14ac:dyDescent="0.3"/>
  <cols>
    <col min="1" max="1" width="45.44140625" bestFit="1" customWidth="1"/>
    <col min="2" max="2" width="22" bestFit="1" customWidth="1"/>
    <col min="3" max="3" width="14.44140625" bestFit="1" customWidth="1"/>
  </cols>
  <sheetData>
    <row r="1" spans="1:4" x14ac:dyDescent="0.3">
      <c r="A1" t="s">
        <v>0</v>
      </c>
      <c r="B1" t="s">
        <v>105</v>
      </c>
      <c r="C1" t="s">
        <v>26</v>
      </c>
      <c r="D1" s="121" t="s">
        <v>25</v>
      </c>
    </row>
    <row r="2" spans="1:4" x14ac:dyDescent="0.3">
      <c r="A2" t="s">
        <v>1</v>
      </c>
      <c r="B2" s="124">
        <v>5</v>
      </c>
      <c r="C2" s="122">
        <v>585450</v>
      </c>
      <c r="D2" s="1">
        <f>C_Campañas_sin_fondos_europeos[[#This Row],[Presupuesto]]/$C$12</f>
        <v>0.2224328750052241</v>
      </c>
    </row>
    <row r="3" spans="1:4" x14ac:dyDescent="0.3">
      <c r="A3" t="s">
        <v>2</v>
      </c>
      <c r="B3" s="124">
        <v>3</v>
      </c>
      <c r="C3" s="122">
        <v>47800</v>
      </c>
      <c r="D3" s="1">
        <f>C_Campañas_sin_fondos_europeos[[#This Row],[Presupuesto]]/$C$12</f>
        <v>1.816088722392982E-2</v>
      </c>
    </row>
    <row r="4" spans="1:4" x14ac:dyDescent="0.3">
      <c r="A4" t="s">
        <v>3</v>
      </c>
      <c r="B4" s="124">
        <v>5</v>
      </c>
      <c r="C4" s="122">
        <v>78500</v>
      </c>
      <c r="D4" s="1">
        <f>C_Campañas_sin_fondos_europeos[[#This Row],[Presupuesto]]/$C$12</f>
        <v>2.9824888014194369E-2</v>
      </c>
    </row>
    <row r="5" spans="1:4" x14ac:dyDescent="0.3">
      <c r="A5" t="s">
        <v>4</v>
      </c>
      <c r="B5" s="124">
        <v>1</v>
      </c>
      <c r="C5" s="122">
        <v>17700</v>
      </c>
      <c r="D5" s="1">
        <f>C_Campañas_sin_fondos_europeos[[#This Row],[Presupuesto]]/$C$12</f>
        <v>6.7248473611622971E-3</v>
      </c>
    </row>
    <row r="6" spans="1:4" x14ac:dyDescent="0.3">
      <c r="A6" t="s">
        <v>5</v>
      </c>
      <c r="B6" s="124">
        <v>8</v>
      </c>
      <c r="C6" s="122">
        <v>240700</v>
      </c>
      <c r="D6" s="1">
        <f>C_Campañas_sin_fondos_europeos[[#This Row],[Presupuesto]]/$C$12</f>
        <v>9.1450325414224001E-2</v>
      </c>
    </row>
    <row r="7" spans="1:4" x14ac:dyDescent="0.3">
      <c r="A7" t="s">
        <v>6</v>
      </c>
      <c r="B7" s="124">
        <v>4</v>
      </c>
      <c r="C7" s="122">
        <v>93000</v>
      </c>
      <c r="D7" s="1">
        <f>C_Campañas_sin_fondos_europeos[[#This Row],[Presupuesto]]/$C$12</f>
        <v>3.5333943762039188E-2</v>
      </c>
    </row>
    <row r="8" spans="1:4" x14ac:dyDescent="0.3">
      <c r="A8" t="s">
        <v>7</v>
      </c>
      <c r="B8" s="124">
        <v>2</v>
      </c>
      <c r="C8" s="122">
        <v>101700</v>
      </c>
      <c r="D8" s="1">
        <f>C_Campañas_sin_fondos_europeos[[#This Row],[Presupuesto]]/$C$12</f>
        <v>3.8639377210746076E-2</v>
      </c>
    </row>
    <row r="9" spans="1:4" x14ac:dyDescent="0.3">
      <c r="A9" t="s">
        <v>8</v>
      </c>
      <c r="B9" s="124">
        <v>1</v>
      </c>
      <c r="C9" s="122">
        <v>30500</v>
      </c>
      <c r="D9" s="1">
        <f>C_Campañas_sin_fondos_europeos[[#This Row],[Presupuesto]]/$C$12</f>
        <v>1.1588013814432207E-2</v>
      </c>
    </row>
    <row r="10" spans="1:4" x14ac:dyDescent="0.3">
      <c r="A10" t="s">
        <v>9</v>
      </c>
      <c r="B10" s="124">
        <v>3</v>
      </c>
      <c r="C10" s="122">
        <v>33880</v>
      </c>
      <c r="D10" s="1">
        <f>C_Campañas_sin_fondos_europeos[[#This Row],[Presupuesto]]/$C$12</f>
        <v>1.2872193705998791E-2</v>
      </c>
    </row>
    <row r="11" spans="1:4" x14ac:dyDescent="0.3">
      <c r="A11" t="s">
        <v>10</v>
      </c>
      <c r="B11" s="124">
        <v>5</v>
      </c>
      <c r="C11" s="122">
        <v>1402800</v>
      </c>
      <c r="D11" s="1">
        <f>C_Campañas_sin_fondos_europeos[[#This Row],[Presupuesto]]/$C$12</f>
        <v>0.53297264848804915</v>
      </c>
    </row>
    <row r="12" spans="1:4" x14ac:dyDescent="0.3">
      <c r="A12" s="20" t="s">
        <v>24</v>
      </c>
      <c r="B12" s="156">
        <f>SUM(B2:B11)</f>
        <v>37</v>
      </c>
      <c r="C12" s="125">
        <f>SUM(C2:C11)</f>
        <v>2632030</v>
      </c>
      <c r="D12" s="1">
        <f>C_Campañas_sin_fondos_europeos[[#This Row],[Presupuesto]]/$C$12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f 2 5 7 2 8 c - 5 a 2 b - 4 1 0 3 - 9 1 1 1 - 4 5 4 d a 7 2 d 5 d c f "   s q m i d = " 6 2 7 3 6 d 6 9 - 9 3 b a - 4 1 6 7 - 9 6 8 9 - f 2 2 a a 6 c 6 a 4 8 4 "   x m l n s = " h t t p : / / s c h e m a s . m i c r o s o f t . c o m / D a t a M a s h u p " > A A A A A I I E A A B Q S w M E F A A C A A g A b X V x T s Y w Y D C o A A A A + Q A A A B I A H A B D b 2 5 m a W c v U G F j a 2 F n Z S 5 4 b W w g o h g A K K A U A A A A A A A A A A A A A A A A A A A A A A A A A A A A h Y / R C o I w G I V f R X b v N i e t k N 9 5 E d 0 l B E J 0 O 9 b S k c 5 w M 3 2 3 L n q k X i G h r O 6 6 P I f v w H c e t z t k Y 1 M H V 9 0 5 0 9 o U R Z i i Q F v V H o 0 t U 9 T 7 U 7 h C m Y C d V G d Z 6 m C C r U t G Z 1 J U e X 9 J C B m G A Q 8 x b r u S M E o j c s i 3 h a p 0 I 0 N j n Z d W a f R Z H f + v k I D 9 S 0 Y w z D l e x E u O I 8 4 Y k L m H 3 N g v w y Z l T I H 8 l L D u a 9 9 3 W m g X b g o g c w T y v i G e U E s D B B Q A A g A I A G 1 1 c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X F O l V 0 O O 3 g B A A A I C g A A E w A c A E Z v c m 1 1 b G F z L 1 N l Y 3 R p b 2 4 x L m 0 g o h g A K K A U A A A A A A A A A A A A A A A A A A A A A A A A A A A A 1 Z V B S 8 M w F M f v h X 6 H R 3 f Z Y A z 0 6 O h h d A q K u M L w t I 6 R p s 8 u s 0 1 K k u 4 i f h g / g l e v + 2 K 2 T O e w 6 Z a T 2 F w K 4 f 3 D 7 / 1 4 S R V S z Q S H + f 5 7 M X Y d 1 1 F r I j G B n h d A Q P K C 7 N 6 J g k J I u N 6 g B z 5 k q F 0 H q j W T L E V e 7 U w o R a V G U 6 J J T B T 2 b 1 i G o 0 B w j V y r v h d c R Y 8 K p Y o m P M U M 7 s q M i W i K 6 l m L I g o z w m H C S 5 J B W M Y Z o y w h y Y h Q m s T e Y A i L Q C L R + E C 2 L C U 1 Y y h F g V I z V L 6 W J S 4 H w z 1 M z 1 u 1 8 O 4 x X x Z z u s a c + J 4 3 v N W Y + 8 b 2 l q + L u o u l 6 z B + 8 t x j U 8 F q F m 9 Q s 6 1 Y 3 W N a N f J f H a 0 M p K 1 2 f p U a 1 D S O O z 0 + O S Z M q E 5 N 0 A + y 7 R B 9 J a z m 6 K v 2 t L V w 9 1 H 3 J O B b d a c E G u l t X T b D V l q b s b P P G v Q v B 5 3 y + l d P W 9 P W 7 i 2 P m e 7 Y P T 6 G t n V 2 y F i J O 1 S 3 2 6 P V j / Z J 8 E Q o w L J m 7 5 D E F n Y b l 6 b o W a W m U L t Z x b p r t o X d x q w p e t a s K T T + B F B L A Q I t A B Q A A g A I A G 1 1 c U 7 G M G A w q A A A A P k A A A A S A A A A A A A A A A A A A A A A A A A A A A B D b 2 5 m a W c v U G F j a 2 F n Z S 5 4 b W x Q S w E C L Q A U A A I A C A B t d X F O D 8 r p q 6 Q A A A D p A A A A E w A A A A A A A A A A A A A A A A D 0 A A A A W 0 N v b n R l b n R f V H l w Z X N d L n h t b F B L A Q I t A B Q A A g A I A G 1 1 c U 6 V X Q 4 7 e A E A A A g K A A A T A A A A A A A A A A A A A A A A A O U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F Z A A A A A A A A P 1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M l M j B D Y W 1 w Y S V D M y V C M W F z J T I w c G 9 y J T I w R W p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0 N f Q 2 F t c G H D s W F z X 3 B v c l 9 F a m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F a m U m c X V v d D s s J n F 1 b 3 Q 7 Q 2 F t c G H D s W F z J n F 1 b 3 Q 7 L C Z x d W 9 0 O 1 B y Z X N 1 c H V l c 3 R v J n F 1 b 3 Q 7 X S I g L z 4 8 R W 5 0 c n k g V H l w Z T 0 i R m l s b E N v b H V t b l R 5 c G V z I i B W Y W x 1 Z T 0 i c 0 J n S V I i I C 8 + P E V u d H J 5 I F R 5 c G U 9 I k Z p b G x M Y X N 0 V X B k Y X R l Z C I g V m F s d W U 9 I m Q y M D E 5 L T A z L T E 3 V D E x O j Q 2 O j Q w L j U 5 N T I 3 O T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C I g L z 4 8 R W 5 0 c n k g V H l w Z T 0 i T m F 2 a W d h d G l v b l N 0 Z X B O Y W 1 l I i B W Y W x 1 Z T 0 i c 0 5 h d m V n Y W N p w 7 N u I i A v P j x F b n R y e S B U e X B l P S J R d W V y e U l E I i B W Y W x 1 Z T 0 i c z E 2 Z D B i Y T h l L W Z m Z W U t N G Z h Y y 1 i M z Z k L T B k Z m M 0 M j c 1 O T d h N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R W p l L n t F a m U s M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R W p l L n t D Y W 1 w Y c O x Y X M s M X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R W p l L n t Q c m V z d X B 1 Z X N 0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F a m U u e 0 V q Z S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F a m U u e 0 N h b X B h w 7 F h c y w x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F a m U u e 1 B y Z X N 1 c H V l c 3 R v L D J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M l M j B D Y W 1 w Y S V D M y V C M W F z J T I w c G 9 y J T I w R W p l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B D Y W 1 w Y S V D M y V C M W F z J T I w c G 9 y J T I w R W p l L 1 9 D J T I w Q 2 F t c G E l Q z M l Q j F h c y U y M H B v c i U y M E V q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T 2 J q Z X R p d m 9 f T G V n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D X 0 9 i a m V 0 a X Z v X 0 x l Z 2 F s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T G V 0 c m F f Y 2 9 u X 3 B h c s O p b n R l c 2 l z J n F 1 b 3 Q 7 L C Z x d W 9 0 O 0 9 i a m V 0 a X Z v T G V n Y W w m c X V v d D s s J n F 1 b 3 Q 7 T 2 J q Z X R p d m 8 m c X V v d D s s J n F 1 b 3 Q 7 Q 2 F t c G H D s W F z J n F 1 b 3 Q 7 X S I g L z 4 8 R W 5 0 c n k g V H l w Z T 0 i R m l s b E N v b H V t b l R 5 c G V z I i B W Y W x 1 Z T 0 i c 0 J n W U d B Z z 0 9 I i A v P j x F b n R y e S B U e X B l P S J G a W x s T G F z d F V w Z G F 0 Z W Q i I F Z h b H V l P S J k M j A x O S 0 w M y 0 x N 1 Q w O T o 1 N z o w N i 4 0 O D Y 3 M D c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E i I C 8 + P E V u d H J 5 I F R 5 c G U 9 I l F 1 Z X J 5 S U Q i I F Z h b H V l P S J z M D R i M z Q 0 Z T Q t N W E 4 M i 0 0 M G N m L T g x N m M t M G J j Y j Y z Z T Y 2 Y z d m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R m l s Z S 9 j O l x c X F x 1 c 2 V y c 1 x c X F x h b m d l b C B q d W x p b 1 x c X F x k Z X N r d G 9 w X F x c X H B s Y W 4 g Y W 5 1 Y W w g c H V i b G l j a W R h Z C 5 h Y 2 N k Y i 8 v Q 1 9 P Y m p l d G l 2 b 1 9 M Z W d h b C 5 7 T G V 0 c m F f Y 2 9 u X 3 B h c s O p b n R l c 2 l z L D B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1 9 P Y m p l d G l 2 b 1 9 M Z W d h b C 5 7 T 2 J q Z X R p d m 9 M Z W d h b C w x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N f T 2 J q Z X R p d m 9 f T G V n Y W w u e 0 9 i a m V 0 a X Z v L D J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1 9 P Y m p l d G l 2 b 1 9 M Z W d h b C 5 7 Q 2 F t c G H D s W F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c n Z l c i 5 E Y X R h Y m F z Z V x c L z I v R m l s Z S 9 j O l x c X F x 1 c 2 V y c 1 x c X F x h b m d l b C B q d W x p b 1 x c X F x k Z X N r d G 9 w X F x c X H B s Y W 4 g Y W 5 1 Y W w g c H V i b G l j a W R h Z C 5 h Y 2 N k Y i 8 v Q 1 9 P Y m p l d G l 2 b 1 9 M Z W d h b C 5 7 T G V 0 c m F f Y 2 9 u X 3 B h c s O p b n R l c 2 l z L D B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1 9 P Y m p l d G l 2 b 1 9 M Z W d h b C 5 7 T 2 J q Z X R p d m 9 M Z W d h b C w x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N f T 2 J q Z X R p d m 9 f T G V n Y W w u e 0 9 i a m V 0 a X Z v L D J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1 9 P Y m p l d G l 2 b 1 9 M Z W d h b C 5 7 Q 2 F t c G H D s W F z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X 0 9 i a m V 0 a X Z v X 0 x l Z 2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T 2 J q Z X R p d m 9 f T G V n Y W w v X 0 N f T 2 J q Z X R p d m 9 f T G V n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H B v c i U y M G 1 l Z G l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N f Q 2 F t c G H D s W F z X 3 B v c l 9 t Z W R p b 3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T b 3 B v c n R l J n F 1 b 3 Q 7 L C Z x d W 9 0 O 0 N 1 Z W 5 0 Y U R l U 2 9 w b 3 J 0 Z S Z x d W 9 0 O 1 0 i I C 8 + P E V u d H J 5 I F R 5 c G U 9 I k Z p b G x D b 2 x 1 b W 5 U e X B l c y I g V m F s d W U 9 I n N C Z 0 k 9 I i A v P j x F b n R y e S B U e X B l P S J G a W x s T G F z d F V w Z G F 0 Z W Q i I F Z h b H V l P S J k M j A x O S 0 w M y 0 x N 1 Q w O T o 1 N z o w N S 4 0 M D g 1 O D E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i I C 8 + P E V u d H J 5 I F R 5 c G U 9 I k F k Z G V k V G 9 E Y X R h T W 9 k Z W w i I F Z h b H V l P S J s M C I g L z 4 8 R W 5 0 c n k g V H l w Z T 0 i U X V l c n l J R C I g V m F s d W U 9 I n M z Y z J h Z T l j Z i 1 h Z W Z j L T Q 4 O T E t O D R m N C 1 h Y m R h N z Z k O D I y O W Q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c G 9 y I G 1 l Z G l v c y 5 7 U 2 9 w b 3 J 0 Z S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t Z W R p b 3 M u e 0 N 1 Z W 5 0 Y U R l U 2 9 w b 3 J 0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t Z W R p b 3 M u e 1 N v c G 9 y d G U s M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b W V k a W 9 z L n t D d W V u d G F E Z V N v c G 9 y d G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M l M j B D Y W 1 w Y S V D M y V C M W F z J T I w c G 9 y J T I w b W V k a W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B D Y W 1 w Y S V D M y V C M W F z J T I w c G 9 y J T I w b W V k a W 9 z L 1 9 D J T I w Q 2 F t c G E l Q z M l Q j F h c y U y M H B v c i U y M G 1 l Z G l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B D Y W 1 w Y S V D M y V C M W F z J T I w c G 9 y J T I w U C V D M y V C Q W J s a W N v J T I w T 2 J q Z X R p d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D X 0 N h b X B h w 7 F h c 1 9 w b 3 J f U M O 6 Y m x p Y 2 9 f T 2 J q Z X R p d m 8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U M O 6 Y m x p Y 2 8 g T 2 J q Z X R p d m 8 u e 1 B v Y m x h Y 2 n D s 2 5 P Y m p l d G l 2 b y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Q w 7 p i b G l j b y B P Y m p l d G l 2 b y 5 7 Q 3 V l b n R h R G V P Y m p l d G l 2 b y w x f S Z x d W 9 0 O 1 0 s J n F 1 b 3 Q 7 Q 2 9 s d W 1 u Q 2 9 1 b n Q m c X V v d D s 6 M i w m c X V v d D t L Z X l D b 2 x 1 b W 5 O Y W 1 l c y Z x d W 9 0 O z p b X S w m c X V v d D t D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Q w 7 p i b G l j b y B P Y m p l d G l 2 b y 5 7 U G 9 i b G F j a c O z b k 9 i a m V 0 a X Z v L D B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c G 9 y I F D D u m J s a W N v I E 9 i a m V 0 a X Z v L n t D d W V u d G F E Z U 9 i a m V 0 a X Z v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b 2 J s Y W N p w 7 N u T 2 J q Z X R p d m 8 m c X V v d D s s J n F 1 b 3 Q 7 Q 3 V l b n R h R G V P Y m p l d G l 2 b y Z x d W 9 0 O 1 0 i I C 8 + P E V u d H J 5 I F R 5 c G U 9 I k Z p b G x D b 2 x 1 b W 5 U e X B l c y I g V m F s d W U 9 I n N C Z 0 k 9 I i A v P j x F b n R y e S B U e X B l P S J G a W x s T G F z d F V w Z G F 0 Z W Q i I F Z h b H V l P S J k M j A x O S 0 w M y 0 x N 1 Q w O T o 1 N z o w N S 4 0 M j Q y N j M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k i I C 8 + P E V u d H J 5 I F R 5 c G U 9 I k F k Z G V k V G 9 E Y X R h T W 9 k Z W w i I F Z h b H V l P S J s M C I g L z 4 8 R W 5 0 c n k g V H l w Z T 0 i U X V l c n l J R C I g V m F s d W U 9 I n M 4 M W J i Y 2 M 2 Y y 0 x N z M z L T R l Z j E t O T N l Z S 1 l O T Q 5 N D B j N W I 2 O T c i I C 8 + P C 9 T d G F i b G V F b n R y a W V z P j w v S X R l b T 4 8 S X R l b T 4 8 S X R l b U x v Y 2 F 0 a W 9 u P j x J d G V t V H l w Z T 5 G b 3 J t d W x h P C 9 J d G V t V H l w Z T 4 8 S X R l b V B h d G g + U 2 V j d G l v b j E v Q y U y M E N h b X B h J U M z J U I x Y X M l M j B w b 3 I l M j B Q J U M z J U J B Y m x p Y 2 8 l M j B P Y m p l d G l 2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H B v c i U y M F A l Q z M l Q k F i b G l j b y U y M E 9 i a m V 0 a X Z v L 1 9 D J T I w Q 2 F t c G E l Q z M l Q j F h c y U y M H B v c i U y M F A l Q z M l Q k F i b G l j b y U y M E 9 i a m V 0 a X Z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y U y M E N h b X B h J U M z J U I x Y X M l M j B w b 3 I l M j B F a m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Q 1 9 D Y W 1 w Y c O x Y X N f c G 9 y X 0 V q Z T Y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F a m U m c X V v d D s s J n F 1 b 3 Q 7 Q 2 F t c G H D s W F z J n F 1 b 3 Q 7 L C Z x d W 9 0 O 1 B y Z X N 1 c H V l c 3 R v J n F 1 b 3 Q 7 X S I g L z 4 8 R W 5 0 c n k g V H l w Z T 0 i R m l s b E N v b H V t b l R 5 c G V z I i B W Y W x 1 Z T 0 i c 0 J n S V I i I C 8 + P E V u d H J 5 I F R 5 c G U 9 I k Z p b G x M Y X N 0 V X B k Y X R l Z C I g V m F s d W U 9 I m Q y M D E 5 L T A z L T E 3 V D E x O j Q 2 O j M 0 L j g 2 M D k w N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C I g L z 4 8 R W 5 0 c n k g V H l w Z T 0 i R m l s b F N 0 Y X R 1 c y I g V m F s d W U 9 I n N D b 2 1 w b G V 0 Z S I g L z 4 8 R W 5 0 c n k g V H l w Z T 0 i T m F 2 a W d h d G l v b l N 0 Z X B O Y W 1 l I i B W Y W x 1 Z T 0 i c 0 5 h d m V n Y W N p w 7 N u I i A v P j x F b n R y e S B U e X B l P S J R d W V y e U l E I i B W Y W x 1 Z T 0 i c z c 2 M m Y 0 O D M 5 L T k y M T E t N G V m N y 0 5 N z c 3 L T R i Y T d i N m V l Z j B m Y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R W p l L n t F a m U s M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R W p l L n t D Y W 1 w Y c O x Y X M s M X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R W p l L n t Q c m V z d X B 1 Z X N 0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F a m U u e 0 V q Z S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F a m U u e 0 N h b X B h w 7 F h c y w x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B F a m U u e 1 B y Z X N 1 c H V l c 3 R v L D J 9 J n F 1 b 3 Q 7 X S w m c X V v d D t S Z W x h d G l v b n N o a X B J b m Z v J n F 1 b 3 Q 7 O l t d f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J T I w Q 2 F t c G E l Q z M l Q j F h c y U y M H B v c i U y M E V q Z S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H B v c i U y M E V q Z S U y M C g y K S 9 f Q y U y M E N h b X B h J U M z J U I x Y X M l M j B w b 3 I l M j B F a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H B v c i U y M C V D M y V B M W 1 i a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N f Q 2 F t c G H D s W F z X 3 B v c l / D o W 1 i a X R v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x N 1 Q x M T o 0 N j o y M S 4 z O T M 2 M j Q y W i I g L z 4 8 R W 5 0 c n k g V H l w Z T 0 i R m l s b E N v b H V t b l R 5 c G V z I i B W Y W x 1 Z T 0 i c 0 J n W U d B a E U 9 I i A v P j x F b n R y e S B U e X B l P S J G a W x s Q 2 9 s d W 1 u T m F t Z X M i I F Z h b H V l P S J z W y Z x d W 9 0 O 8 O B b W J p d G 8 m c X V v d D s s J n F 1 b 3 Q 7 Q 2 9 u c 2 V q Z X L D r W E m c X V v d D s s J n F 1 b 3 Q 7 w 5 N y Z 2 F u b y Z x d W 9 0 O y w m c X V v d D t D Y W 1 w Y c O x Y X M m c X V v d D s s J n F 1 b 3 Q 7 U H J l c 3 V w d W V z d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D D o W 1 i a X R v c y 5 7 w 4 F t Y m l 0 b y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D D o W 1 i a X R v c y 5 7 Q 2 9 u c 2 V q Z X L D r W E s M X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w 6 F t Y m l 0 b 3 M u e 8 O T c m d h b m 8 s M n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w 6 F t Y m l 0 b 3 M u e 0 N h b X B h w 7 F h c y w z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B v c i D D o W 1 i a X R v c y 5 7 U H J l c 3 V w d W V z d G 8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w 6 F t Y m l 0 b 3 M u e 8 O B b W J p d G 8 s M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w 6 F t Y m l 0 b 3 M u e 0 N v b n N l a m V y w 6 1 h L D F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c G 9 y I M O h b W J p d G 9 z L n v D k 3 J n Y W 5 v L D J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c G 9 y I M O h b W J p d G 9 z L n t D Y W 1 w Y c O x Y X M s M 3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w b 3 I g w 6 F t Y m l 0 b 3 M u e 1 B y Z X N 1 c H V l c 3 R v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J T I w Q 2 F t c G E l Q z M l Q j F h c y U y M H B v c i U y M C V D M y V B M W 1 i a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H B v c i U y M C V D M y V B M W 1 i a X R v c y 9 f Q y U y M E N h b X B h J U M z J U I x Y X M l M j B w b 3 I l M j A l Q z M l Q T F t Y m l 0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G N v b i U y M G Z v b m R v c y U y M G V 1 c m 9 w Z W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1 9 D Y W 1 w Y c O x Y X N f Y 2 9 u X 2 Z v b m R v c 1 9 l d X J v c G V v c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G N v b i B m b 2 5 k b 3 M g Z X V y b 3 B l b 3 M u e 8 O B b W J p d G 8 s M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j b 2 4 g Z m 9 u Z G 9 z I G V 1 c m 9 w Z W 9 z L n t D b 2 5 z Z W p l c s O t Y S w x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G N v b i B m b 2 5 k b 3 M g Z X V y b 3 B l b 3 M u e 8 O T c m d h b m 8 s M n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j b 2 4 g Z m 9 u Z G 9 z I G V 1 c m 9 w Z W 9 z L n t Q c m V z d X B 1 Z X N 0 b y w z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G N v b i B m b 2 5 k b 3 M g Z X V y b 3 B l b 3 M u e 0 P D s 2 R p Z 2 8 s N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j b 2 4 g Z m 9 u Z G 9 z I G V 1 c m 9 w Z W 9 z L n t U w 6 1 0 d W x v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Y 2 9 u I G Z v b m R v c y B l d X J v c G V v c y 5 7 w 4 F t Y m l 0 b y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G N v b i B m b 2 5 k b 3 M g Z X V y b 3 B l b 3 M u e 0 N v b n N l a m V y w 6 1 h L D F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Y 2 9 u I G Z v b m R v c y B l d X J v c G V v c y 5 7 w 5 N y Z 2 F u b y w y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G N v b i B m b 2 5 k b 3 M g Z X V y b 3 B l b 3 M u e 1 B y Z X N 1 c H V l c 3 R v L D N 9 J n F 1 b 3 Q 7 L C Z x d W 9 0 O 1 N l c n Z l c i 5 E Y X R h Y m F z Z V x c L z I v R m l s Z S 9 j O l x c X F x 1 c 2 V y c 1 x c X F x h b m d l b C B q d W x p b 1 x c X F x k Z X N r d G 9 w X F x c X H B s Y W 4 g Y W 5 1 Y W w g c H V i b G l j a W R h Z C 5 h Y 2 N k Y i 8 v Q y B D Y W 1 w Y c O x Y X M g Y 2 9 u I G Z v b m R v c y B l d X J v c G V v c y 5 7 Q 8 O z Z G l n b y w 0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G N v b i B m b 2 5 k b 3 M g Z X V y b 3 B l b 3 M u e 1 T D r X R 1 b G 8 s N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8 O B b W J p d G 8 m c X V v d D s s J n F 1 b 3 Q 7 Q 2 9 u c 2 V q Z X L D r W E m c X V v d D s s J n F 1 b 3 Q 7 w 5 N y Z 2 F u b y Z x d W 9 0 O y w m c X V v d D t Q c m V z d X B 1 Z X N 0 b y Z x d W 9 0 O y w m c X V v d D t D w 7 N k a W d v J n F 1 b 3 Q 7 L C Z x d W 9 0 O 1 T D r X R 1 b G 8 m c X V v d D t d I i A v P j x F b n R y e S B U e X B l P S J G a W x s Q 2 9 s d W 1 u V H l w Z X M i I F Z h b H V l P S J z Q m d Z R 0 V R W U c i I C 8 + P E V u d H J 5 I F R 5 c G U 9 I k Z p b G x M Y X N 0 V X B k Y X R l Z C I g V m F s d W U 9 I m Q y M D E 5 L T A z L T E 3 V D E y O j U z O j M z L j U z M z k x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y I g L z 4 8 R W 5 0 c n k g V H l w Z T 0 i Q W R k Z W R U b 0 R h d G F N b 2 R l b C I g V m F s d W U 9 I m w w I i A v P j x F b n R y e S B U e X B l P S J R d W V y e U l E I i B W Y W x 1 Z T 0 i c z J h Y T Z i N T Q w L T c 4 N z k t N G F l Y y 1 i Y T N l L T d i Y T h k O T E 5 M z R i Z C I g L z 4 8 L 1 N 0 Y W J s Z U V u d H J p Z X M + P C 9 J d G V t P j x J d G V t P j x J d G V t T G 9 j Y X R p b 2 4 + P E l 0 Z W 1 U e X B l P k Z v c m 1 1 b G E 8 L 0 l 0 Z W 1 U e X B l P j x J d G V t U G F 0 a D 5 T Z W N 0 a W 9 u M S 9 D J T I w Q 2 F t c G E l Q z M l Q j F h c y U y M G N v b i U y M G Z v b m R v c y U y M G V 1 c m 9 w Z W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B D Y W 1 w Y S V D M y V C M W F z J T I w Y 2 9 u J T I w Z m 9 u Z G 9 z J T I w Z X V y b 3 B l b 3 M v X 0 M l M j B D Y W 1 w Y S V D M y V C M W F z J T I w Y 2 9 u J T I w Z m 9 u Z G 9 z J T I w Z X V y b 3 B l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J T I w Q 2 F t c G E l Q z M l Q j F h c y U y M H N p b i U y M G Z v b m R v c y U y M G V 1 c m 9 w Z W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V G F y Z 2 V 0 I i B W Y W x 1 Z T 0 i c 0 N f Q 2 F t c G H D s W F z X 3 N p b l 9 m b 2 5 k b 3 N f Z X V y b 3 B l b 3 M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z a W 4 g Z m 9 u Z G 9 z I G V 1 c m 9 w Z W 9 z L n t F a m U s M H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z a W 4 g Z m 9 u Z G 9 z I G V 1 c m 9 w Z W 9 z L n t D d W V u d G F E Z U l k Q 2 F t c G H D s W E s M X 0 m c X V v d D s s J n F 1 b 3 Q 7 U 2 V y d m V y L k R h d G F i Y X N l X F w v M i 9 G a W x l L 2 M 6 X F x c X H V z Z X J z X F x c X G F u Z 2 V s I G p 1 b G l v X F x c X G R l c 2 t 0 b 3 B c X F x c c G x h b i B h b n V h b C B w d W J s a W N p Z G F k L m F j Y 2 R i L y 9 D I E N h b X B h w 7 F h c y B z a W 4 g Z m 9 u Z G 9 z I G V 1 c m 9 w Z W 9 z L n t Q c m V z d X B 1 Z X N 0 b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N p b i B m b 2 5 k b 3 M g Z X V y b 3 B l b 3 M u e 0 V q Z S w w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N p b i B m b 2 5 k b 3 M g Z X V y b 3 B l b 3 M u e 0 N 1 Z W 5 0 Y U R l S W R D Y W 1 w Y c O x Y S w x f S Z x d W 9 0 O y w m c X V v d D t T Z X J 2 Z X I u R G F 0 Y W J h c 2 V c X C 8 y L 0 Z p b G U v Y z p c X F x c d X N l c n N c X F x c Y W 5 n Z W w g a n V s a W 9 c X F x c Z G V z a 3 R v c F x c X F x w b G F u I G F u d W F s I H B 1 Y m x p Y 2 l k Y W Q u Y W N j Z G I v L 0 M g Q 2 F t c G H D s W F z I H N p b i B m b 2 5 k b 3 M g Z X V y b 3 B l b 3 M u e 1 B y Z X N 1 c H V l c 3 R v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F a m U m c X V v d D s s J n F 1 b 3 Q 7 Q 3 V l b n R h R G V J Z E N h b X B h w 7 F h J n F 1 b 3 Q 7 L C Z x d W 9 0 O 1 B y Z X N 1 c H V l c 3 R v J n F 1 b 3 Q 7 X S I g L z 4 8 R W 5 0 c n k g V H l w Z T 0 i R m l s b E N v b H V t b l R 5 c G V z I i B W Y W x 1 Z T 0 i c 0 J n S V I i I C 8 + P E V u d H J 5 I F R 5 c G U 9 I k Z p b G x M Y X N 0 V X B k Y X R l Z C I g V m F s d W U 9 I m Q y M D E 5 L T A z L T E 3 V D E z O j Q z O j I 3 L j M 5 M z Y w O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C I g L z 4 8 R W 5 0 c n k g V H l w Z T 0 i Q W R k Z W R U b 0 R h d G F N b 2 R l b C I g V m F s d W U 9 I m w w I i A v P j x F b n R y e S B U e X B l P S J R d W V y e U l E I i B W Y W x 1 Z T 0 i c 2 M 3 O G I 4 Z G I 1 L T I 2 Y T Y t N D R h M S 0 4 Y j h l L T g w Z T Y 3 M z N j N m I 3 M S I g L z 4 8 L 1 N 0 Y W J s Z U V u d H J p Z X M + P C 9 J d G V t P j x J d G V t P j x J d G V t T G 9 j Y X R p b 2 4 + P E l 0 Z W 1 U e X B l P k Z v c m 1 1 b G E 8 L 0 l 0 Z W 1 U e X B l P j x J d G V t U G F 0 a D 5 T Z W N 0 a W 9 u M S 9 D J T I w Q 2 F t c G E l Q z M l Q j F h c y U y M H N p b i U y M G Z v b m R v c y U y M G V 1 c m 9 w Z W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M l M j B D Y W 1 w Y S V D M y V C M W F z J T I w c 2 l u J T I w Z m 9 u Z G 9 z J T I w Z X V y b 3 B l b 3 M v X 0 M l M j B D Y W 1 w Y S V D M y V C M W F z J T I w c 2 l u J T I w Z m 9 u Z G 9 z J T I w Z X V y b 3 B l b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3 g q n f F d 8 U G w J 6 N f 1 R n d C Q A A A A A C A A A A A A A Q Z g A A A A E A A C A A A A C p 4 U c 9 Z 4 r o g A q a g 6 b H f H Q a V T m 8 m + B l f M e J Q E R 3 S r V w + A A A A A A O g A A A A A I A A C A A A A C I 0 c n X U G 0 A a 6 a o 3 O G g g Y C e S 6 e 9 X p / a K l 6 E p 9 M k 7 0 w H s F A A A A B k h S F D Y v 6 t d c + 3 J F q 1 Y 3 7 8 f / K A g T I L J 6 W F 5 N K u y H 2 q 0 9 W f 4 e c R X b l 0 1 / t m U H T 8 c C p 1 L E 5 X q f + s n r Y + 4 / V g Y E l W 7 S e o j i h C z 9 j P U m s G Y I N 8 l U A A A A A c E h j b x D t M e k R 1 3 k h A s 8 5 X n K U h o a l S K s F l y k O A 4 7 R n i + + O 3 O 3 T 3 V l J y P t g 6 r L P 6 4 P S 7 w z T c O N i r B P z l 7 s u G u V H < / D a t a M a s h u p > 
</file>

<file path=customXml/itemProps1.xml><?xml version="1.0" encoding="utf-8"?>
<ds:datastoreItem xmlns:ds="http://schemas.openxmlformats.org/officeDocument/2006/customXml" ds:itemID="{FFB9CFD9-0323-4A9B-9306-D66DE91D28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Periodos Ejec. Camp.</vt:lpstr>
      <vt:lpstr>Camp. por Eje y Ppto</vt:lpstr>
      <vt:lpstr>Camp. por Objetivo Legal</vt:lpstr>
      <vt:lpstr>Camp. por Medios</vt:lpstr>
      <vt:lpstr>Camp. por P. Objetivo</vt:lpstr>
      <vt:lpstr>Campañas por ámbitos</vt:lpstr>
      <vt:lpstr>Consejería Campañas Presupuesto</vt:lpstr>
      <vt:lpstr>Campañas con fondos europeos</vt:lpstr>
      <vt:lpstr>Presupuestos por ejes</vt:lpstr>
      <vt:lpstr>Por Objetivos %</vt:lpstr>
      <vt:lpstr>Por Objetivos</vt:lpstr>
      <vt:lpstr>Por Medios</vt:lpstr>
      <vt:lpstr>Por Zonas</vt:lpstr>
      <vt:lpstr>Por ejes</vt:lpstr>
      <vt:lpstr>Gestión Comunicación</vt:lpstr>
      <vt:lpstr>Población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LIARTE GONZÁLEZ, ÁNGEL JULIO</dc:creator>
  <cp:lastModifiedBy>REVERTE MARIN, CARMEN</cp:lastModifiedBy>
  <dcterms:created xsi:type="dcterms:W3CDTF">2019-02-05T11:38:04Z</dcterms:created>
  <dcterms:modified xsi:type="dcterms:W3CDTF">2022-02-15T09:22:40Z</dcterms:modified>
</cp:coreProperties>
</file>