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1"/>
  </bookViews>
  <sheets>
    <sheet name="Ingresos" sheetId="1" r:id="rId1"/>
    <sheet name="gastos " sheetId="2" r:id="rId2"/>
  </sheets>
  <definedNames/>
  <calcPr fullCalcOnLoad="1"/>
</workbook>
</file>

<file path=xl/sharedStrings.xml><?xml version="1.0" encoding="utf-8"?>
<sst xmlns="http://schemas.openxmlformats.org/spreadsheetml/2006/main" count="299" uniqueCount="262">
  <si>
    <t>TOTAL</t>
  </si>
  <si>
    <t>Ej.Partida</t>
  </si>
  <si>
    <t>Funcional</t>
  </si>
  <si>
    <t>Económico</t>
  </si>
  <si>
    <t xml:space="preserve">Descripción                                                   </t>
  </si>
  <si>
    <t>Diferencia</t>
  </si>
  <si>
    <t>Variacion</t>
  </si>
  <si>
    <t>G.PERS.RETRIB.BAS.Y OTRAS REMUNERAC. ALTOS CARGOS</t>
  </si>
  <si>
    <t>GASTOS DE PERSONAL LABORAL EVENTUAL</t>
  </si>
  <si>
    <t>GASTO.PERS.INCETIV. AL RENDIMIENTO GRATIFICACIONES</t>
  </si>
  <si>
    <t>EQUIPOS PARA PROCESOS DE INFORMACION</t>
  </si>
  <si>
    <t>MATERIAL DE TRANSPORTE</t>
  </si>
  <si>
    <t>MOBILIARIO Y ENSERES</t>
  </si>
  <si>
    <t>GASTOS DIVERSOS</t>
  </si>
  <si>
    <t>G.TRABAJ.LIMPIEZA Y ASEO REALIZADOS POR OTRAS EMPRESAS</t>
  </si>
  <si>
    <t>G.INDEMN.POR RAZON DEL SERV.DIETAS PERSONAL</t>
  </si>
  <si>
    <t>LOCOMOCION</t>
  </si>
  <si>
    <t>OTRAS INDEMNIZACIONES</t>
  </si>
  <si>
    <t>INTERES DEMORA</t>
  </si>
  <si>
    <t>AMORTIZACION A MEDIO Y LARGO PLAZO</t>
  </si>
  <si>
    <t>Ejer.Part.</t>
  </si>
  <si>
    <t>Descripción</t>
  </si>
  <si>
    <t>TASAS Y OTROS INGRESOS</t>
  </si>
  <si>
    <t>TRANSFERENCIAS CORRIENTES</t>
  </si>
  <si>
    <t>INGRESOS PATRIMONIALES</t>
  </si>
  <si>
    <t>TRANSFERENCIAS DE CAPITAL</t>
  </si>
  <si>
    <t>CAPITULO</t>
  </si>
  <si>
    <t>GASTOS DE PERSONAL</t>
  </si>
  <si>
    <t>GASTOS EN BIENES CORRIENTES Y SERVICIOS</t>
  </si>
  <si>
    <t>GASTOS FINANCIEROS</t>
  </si>
  <si>
    <t>INVERSIONES REALES</t>
  </si>
  <si>
    <t>PASIVOS FINANCIEROS</t>
  </si>
  <si>
    <t>Variación</t>
  </si>
  <si>
    <t>G.PERS.RETRIB.BAS. FUNCIONARIOS</t>
  </si>
  <si>
    <t>G.PERS.RETRIB. COMPLEMENTARIAS.FUNCIONARIOS</t>
  </si>
  <si>
    <t>GASTO.PERS.INCETIV. AL RENDIMIENTO PRODUCTIVIDAD</t>
  </si>
  <si>
    <t>GASTOS SOCIALES  DE FUNCIONARIOS  Y PERS.NO LABORAL.SEGUROS</t>
  </si>
  <si>
    <t xml:space="preserve"> ALTOS CARGOS</t>
  </si>
  <si>
    <t>PERSONAL FUNCIONARIO</t>
  </si>
  <si>
    <t>PERSONAL LABORAL</t>
  </si>
  <si>
    <t>INCENTIVOS AL RENDIMIENTO</t>
  </si>
  <si>
    <t>CUOTAS, PRESTAC. Y GASTOS SOCIALES A CARGO DEL EMPLEADOR</t>
  </si>
  <si>
    <t>OTRO INMOVILIZADO MATERIAL</t>
  </si>
  <si>
    <t>INFRAESTRUCTURA Y BIENES NATURALES</t>
  </si>
  <si>
    <t>EDIFICIOS Y OTRAS CONSTRUCCIONES</t>
  </si>
  <si>
    <t>MATERIAL, SUMINISTROS Y OTROS</t>
  </si>
  <si>
    <t>TRIBUTOS</t>
  </si>
  <si>
    <t>DE PRESTAMOS DEL INTERIOR</t>
  </si>
  <si>
    <t>GASTOS DE FORMALIZACIÓN , MODIFICACION Y CANCELACION</t>
  </si>
  <si>
    <t>OTROS GASTOS FINANCIEROS</t>
  </si>
  <si>
    <t>A ENTIDADES LOCALES</t>
  </si>
  <si>
    <t>A FAMILIAS E INSTITUCIONES SIN FIN DE LUCRO</t>
  </si>
  <si>
    <t>A AGRUPACIONES DEPORTIVAS</t>
  </si>
  <si>
    <t>A JUNTA DE PERSONAL</t>
  </si>
  <si>
    <t>INVERSIONES DE REPOSICION EN INFRAEST.DESTINADA A USO GRAL</t>
  </si>
  <si>
    <t>INVERSIONES NUEVAS ASOCIADAS AL FUNC.OPERATIVO DE LOS SERV.</t>
  </si>
  <si>
    <t>CONCESION DE PRESTAMOS FUERA DEL SECTOR PUBLICO</t>
  </si>
  <si>
    <t>PRESTAMOS A CORTO PLAZO</t>
  </si>
  <si>
    <t>A UNIDADES DE 1ª INTERVENCION</t>
  </si>
  <si>
    <t>INVERSION NUEVA EN INFRAESTR. Y BB DESTINADOS AL USO GRAL</t>
  </si>
  <si>
    <t>OTRAS(MEJORAS DE LAS INFRAESTRUCTURAS)</t>
  </si>
  <si>
    <t xml:space="preserve">             </t>
  </si>
  <si>
    <t>TRANSPORTES</t>
  </si>
  <si>
    <t>MAQUINARIA, INSTALACIONES Y UTILLAJE</t>
  </si>
  <si>
    <t>ACTIVOS FINANCIEROS</t>
  </si>
  <si>
    <t>TASAS</t>
  </si>
  <si>
    <t>EXTINCIÓN DE INCENDIOS</t>
  </si>
  <si>
    <t>CONTRIBUCIONES ESPECIALES</t>
  </si>
  <si>
    <t>39</t>
  </si>
  <si>
    <t>OTROS INGRESOS</t>
  </si>
  <si>
    <t>OTROS INGRESOS DIVERSOS</t>
  </si>
  <si>
    <t>42</t>
  </si>
  <si>
    <t>TRANSFERENCIAS CORRIENTES DEL ESTADO</t>
  </si>
  <si>
    <t>TRANSFERENCIAS CORRIENTES DE LA A.G.ESTADO</t>
  </si>
  <si>
    <t>45</t>
  </si>
  <si>
    <t>TRANSFERENCIAS CORRIENTES DE CC.AA</t>
  </si>
  <si>
    <t>46</t>
  </si>
  <si>
    <t>TRANSF.CORRIENTES DE LA AD.GENERAL DE LA C.A.</t>
  </si>
  <si>
    <t>TRANSFERENCIAS CORRIENTES DE ENTIDADES LOCALES</t>
  </si>
  <si>
    <t>46201</t>
  </si>
  <si>
    <t>46202</t>
  </si>
  <si>
    <t>46203</t>
  </si>
  <si>
    <t>46204</t>
  </si>
  <si>
    <t>46205</t>
  </si>
  <si>
    <t>46206</t>
  </si>
  <si>
    <t>46207</t>
  </si>
  <si>
    <t>46208</t>
  </si>
  <si>
    <t>46209</t>
  </si>
  <si>
    <t>46210</t>
  </si>
  <si>
    <t>46211</t>
  </si>
  <si>
    <t>46212</t>
  </si>
  <si>
    <t>46213</t>
  </si>
  <si>
    <t>46214</t>
  </si>
  <si>
    <t>46215</t>
  </si>
  <si>
    <t>46216</t>
  </si>
  <si>
    <t>46217</t>
  </si>
  <si>
    <t>46218</t>
  </si>
  <si>
    <t>46219</t>
  </si>
  <si>
    <t>46220</t>
  </si>
  <si>
    <t>46221</t>
  </si>
  <si>
    <t>46222</t>
  </si>
  <si>
    <t>46223</t>
  </si>
  <si>
    <t>46224</t>
  </si>
  <si>
    <t>46225</t>
  </si>
  <si>
    <t>46226</t>
  </si>
  <si>
    <t>46227</t>
  </si>
  <si>
    <t>46228</t>
  </si>
  <si>
    <t>46229</t>
  </si>
  <si>
    <t>46230</t>
  </si>
  <si>
    <t>46231</t>
  </si>
  <si>
    <t>46232</t>
  </si>
  <si>
    <t>46233</t>
  </si>
  <si>
    <t>46234</t>
  </si>
  <si>
    <t>46235</t>
  </si>
  <si>
    <t>46236</t>
  </si>
  <si>
    <t>46237</t>
  </si>
  <si>
    <t>46238</t>
  </si>
  <si>
    <t>46239</t>
  </si>
  <si>
    <t>46240</t>
  </si>
  <si>
    <t>46241</t>
  </si>
  <si>
    <t>46242</t>
  </si>
  <si>
    <t>46243</t>
  </si>
  <si>
    <t>OTRAS TRANSFERENCIAS.AYUNTAMIENTO DE ABANILLA</t>
  </si>
  <si>
    <t>OTRAS TRANSFERENCIAS.AYUNTAMIENTO DE ABARÁN</t>
  </si>
  <si>
    <t>OTRAS TRANSFERENCIAS.AYUNTAMIENTO DE ÁGUILAS</t>
  </si>
  <si>
    <t>OTRAS TRANSFERENCIAS.AYUNTAMIENTO DE ALBUDEITE</t>
  </si>
  <si>
    <t>OTRAS TRANSFERENCIAS.AYUNTAMIENTO DE ALEDO</t>
  </si>
  <si>
    <t>OTRAS TRANSFERENCIAS.AYUNTAMIENTO DE ALGUAZAS</t>
  </si>
  <si>
    <t>OTRAS TRANSFERENCIAS.AYUNTAMIENTO DE ALHAMA</t>
  </si>
  <si>
    <t>OTRAS TRANSFERENCIAS.AYUNTAMIENTO DE ARCHENA</t>
  </si>
  <si>
    <t>OTRAS TRANSFERENCIAS.AYUNTAMIENTO DE BENIEL</t>
  </si>
  <si>
    <t>OTRAS TRANSFERENCIAS.AYUNTAMIENTO DE BLANCA</t>
  </si>
  <si>
    <t>OTRAS TRANSFERENCIAS.AYUNTAMIENTO DE BULLAS</t>
  </si>
  <si>
    <t>OTRAS TRANSFERENCIAS.AYUNTAMIENTO DE CALASPARRA</t>
  </si>
  <si>
    <t>OTRAS TRANSFERENCIAS.AYUNTAMIENTO DE CARAVACA</t>
  </si>
  <si>
    <t>OTRAS TRANSFERENCIAS.AYUNTAMIENTO DE CEHEGÍN</t>
  </si>
  <si>
    <t>OTRAS TRANSFERENCIAS.AYUNTAMIENTO DE CEUTÍ</t>
  </si>
  <si>
    <t>OTRAS TRANSFERENCIAS.AYUNTAMIENTO DE CIEZA</t>
  </si>
  <si>
    <t>OTRAS TRANSFERENCIAS.AYUNTAMIENTO DE FORTUNA</t>
  </si>
  <si>
    <t>OTRAS TRANSFERENCIAS.AYTO. DE FUENTE ALAMO</t>
  </si>
  <si>
    <t>OTRAS TRANSFERENCIAS.AYTO. DE ALCANTARILLA</t>
  </si>
  <si>
    <t>OTRAS TRANSFERENCIAS.AYTO. DE CAMPOS DEL RÍO</t>
  </si>
  <si>
    <t>OTRAS TRANSFERENCIAS.AYUNTAMIENTO DE JUMILLA</t>
  </si>
  <si>
    <t>OTRAS TRANSFERENCIAS.AYUNTAMIENTO DE LIBRILLA</t>
  </si>
  <si>
    <t>OTRAS TRANSFERENCIAS.AYUNTAMIENTO DE LORCA</t>
  </si>
  <si>
    <t>OTRAS TRANSFERENCIAS.AYUNTAMIENTO DE LORQUÍ</t>
  </si>
  <si>
    <t>OTRAS TRANSFERENCIAS.AYTO.DE LOS ALCAZARES</t>
  </si>
  <si>
    <t>OTRAS TRANSFERENCIAS.AYUNTAMIENTO DE MAZARRÓN</t>
  </si>
  <si>
    <t>OTRAS TRANSFERENCIAS.AYTO.DE MOLINA DE SEGURA</t>
  </si>
  <si>
    <t>OTRAS TRANSFERENCIAS.AYUNTAMIENTO DE MORATALLA</t>
  </si>
  <si>
    <t>OTRAS TRANSFERENCIAS.AYUNTAMIENTO DE MULA</t>
  </si>
  <si>
    <t>OTRAS TRANSFERENCIAS.AYUNTAMIENTO DE OJOS</t>
  </si>
  <si>
    <t>OTRAS TRANSFERENCIAS.AYUNTAMIENTO DE PLIEGO</t>
  </si>
  <si>
    <t>OTRAS TRANSFERENCIAS.AYTO. DE PUERTO LUMBRERAS</t>
  </si>
  <si>
    <t>OTRAS TRANSFERENCIAS.AYUNTAMIENTO DE RICOTE</t>
  </si>
  <si>
    <t>OTRAS TRANSFERENCIAS.AYUNTAMIENTO DE SAN JAVIER</t>
  </si>
  <si>
    <t>OTRAS TRANSFERENCIAS.AYTO.DE S.PEDRO DEL PINATAR</t>
  </si>
  <si>
    <t>OTRAS TRANSFERENCIAS.AYUNTAMIENTO DE SANTOMERA</t>
  </si>
  <si>
    <t>OTRAS TRANSFERENCIAS.AYTO. DE TORRE PACHECO</t>
  </si>
  <si>
    <t>OTRAS TRANSFERENCIAS.AYTO.TORRES DE COTILLAS</t>
  </si>
  <si>
    <t>OTRAS TRANSFERENCIAS.AYUNTAMIENTO DE TOTANA</t>
  </si>
  <si>
    <t>OTRAS TRANSFERENCIAS.AYUNTAMIENTO DE ULEA</t>
  </si>
  <si>
    <t>OTRAS TRANSFERENCIAS.AYUNTAMIENTO DE LA UNIÓN</t>
  </si>
  <si>
    <t>OTRAS TRANSFERENCIAS.AYUNTAMIENTO DE VILLANUEVA</t>
  </si>
  <si>
    <t>OTRAS TRANSFERENCIAS.AYUNTAMIENTO DE YECLA</t>
  </si>
  <si>
    <t>OTROS INGRESOS PATRIMONIALES</t>
  </si>
  <si>
    <t>720</t>
  </si>
  <si>
    <t>REMANENTE DE TESORERIA</t>
  </si>
  <si>
    <t>PASIVOS FINANCIEROS.PRÉSTAMOS RECIBIDOS DEL INTERIOR</t>
  </si>
  <si>
    <t>910</t>
  </si>
  <si>
    <t>ARRENDAMIENTOS Y CANONES</t>
  </si>
  <si>
    <t>PRIMAS DE SEGUROS</t>
  </si>
  <si>
    <t>A AGRUPACIONES Y ASOCIACIONES DE VOLUNTARIOS</t>
  </si>
  <si>
    <t>GASTOS EN INVERSIONES DE CARÁCTER INMATERIAL</t>
  </si>
  <si>
    <t>DEVOLUCION DE DEPOSITOS Y FIANZAS</t>
  </si>
  <si>
    <t>DEVOLUCION DE DEPOSITOS</t>
  </si>
  <si>
    <t>DEVOLUCION DE FIANZAS</t>
  </si>
  <si>
    <t>3</t>
  </si>
  <si>
    <t>30</t>
  </si>
  <si>
    <t>351</t>
  </si>
  <si>
    <t>4</t>
  </si>
  <si>
    <t>420</t>
  </si>
  <si>
    <t>5</t>
  </si>
  <si>
    <t>599</t>
  </si>
  <si>
    <t>7</t>
  </si>
  <si>
    <t>755</t>
  </si>
  <si>
    <t>8</t>
  </si>
  <si>
    <t>9</t>
  </si>
  <si>
    <t>830</t>
  </si>
  <si>
    <t>870</t>
  </si>
  <si>
    <t>AMORTIZ PREST A CORTO PLAZO DE ENTES FUERA DEL SECT.PCO</t>
  </si>
  <si>
    <t>GASTOS CORRIENTES EN BIENES Y SERVIC</t>
  </si>
  <si>
    <t>CONTRIBUC. ESP.PARA EL EST. O AMPLIACIÓN DE SERVIC</t>
  </si>
  <si>
    <t xml:space="preserve">PROYECTO DE PRESUPUESTOS GRALES- INGRESOS </t>
  </si>
  <si>
    <t>DE LA ADMON GENERAL DEL ESTADO</t>
  </si>
  <si>
    <t>DE LA ADMON GENERAL DE LA CCAA</t>
  </si>
  <si>
    <t>52</t>
  </si>
  <si>
    <t>83</t>
  </si>
  <si>
    <t>A CORTO PLAZO</t>
  </si>
  <si>
    <t>87</t>
  </si>
  <si>
    <t>INTERESES DE DEPOSITOS</t>
  </si>
  <si>
    <t>72</t>
  </si>
  <si>
    <t>75</t>
  </si>
  <si>
    <t>91</t>
  </si>
  <si>
    <t>94</t>
  </si>
  <si>
    <t>DEPOSITOS Y FIANZAS RECIBIDOS</t>
  </si>
  <si>
    <t>35</t>
  </si>
  <si>
    <t>160.00</t>
  </si>
  <si>
    <t>162.05</t>
  </si>
  <si>
    <t>162.09</t>
  </si>
  <si>
    <t>Pend de aplic.</t>
  </si>
  <si>
    <t>OTRO PERSONAL</t>
  </si>
  <si>
    <t>OTRO PERSONAL: BECARIOS</t>
  </si>
  <si>
    <t>LABORAL FIJO</t>
  </si>
  <si>
    <t>162.00</t>
  </si>
  <si>
    <t>FORMACION Y PERFECCIONAMIENTO DEL PERSONAL</t>
  </si>
  <si>
    <t>162.04</t>
  </si>
  <si>
    <t>ACCION SOCIAL</t>
  </si>
  <si>
    <t>OTROS GASTOS SOCIALES</t>
  </si>
  <si>
    <t>ARRENDAMIENTOS  DE EDIFICIOS Y OTRAS CONSTRUCCIONES</t>
  </si>
  <si>
    <t>ARRENDAMIENTOS DE MATERIAL DE TRANSPORTE</t>
  </si>
  <si>
    <t>ARRENDAMIENTOS DE MOBILIARIO Y ENSERES</t>
  </si>
  <si>
    <t>REPARACIONES  MANTENIMIENTO Y CONSERVACION</t>
  </si>
  <si>
    <t>MATERIAL DE OFICINA</t>
  </si>
  <si>
    <t>ENERGIA ELECTRICA</t>
  </si>
  <si>
    <t>AGUA</t>
  </si>
  <si>
    <t>COMBUSTIBLES Y CARBURANTES</t>
  </si>
  <si>
    <t>SUMINISTROS</t>
  </si>
  <si>
    <t>VESTUARIO</t>
  </si>
  <si>
    <t>PRODUCTOS DE LIMPIEZA Y ASEO</t>
  </si>
  <si>
    <t xml:space="preserve">SUMINISTRO DE REPUESTOS DE MAQUINARIA, UTILLAJE Y ELEM DE TRANSPORTE </t>
  </si>
  <si>
    <t>SUMINISTRO DE MATERIAL ELECTRONICO Y DE TELECOMUNICACIONES</t>
  </si>
  <si>
    <t>OTROS SUMINISTROS</t>
  </si>
  <si>
    <t>COMUNICACIONES</t>
  </si>
  <si>
    <t>TRABAJOS REALIZADOS POR ADMINISTRAC PCAS Y OTRAS ENTIDADES PCAS</t>
  </si>
  <si>
    <t>GASTOS IMPREVISTOS Y FUNCIONES NO CLASIFICADAS</t>
  </si>
  <si>
    <t>INTERESES DE DEMORA Y OTROS GASTOS FINANCIEROS</t>
  </si>
  <si>
    <t xml:space="preserve">MOBILIARIO </t>
  </si>
  <si>
    <t>AMORTIZACION DE PRESTAMOS  Y OPERACIONES EN EUROS</t>
  </si>
  <si>
    <t>309</t>
  </si>
  <si>
    <t>399</t>
  </si>
  <si>
    <t>450.01</t>
  </si>
  <si>
    <t>450.80</t>
  </si>
  <si>
    <t>OTRAS SUBVENCIONES CORRINETES DE LA CA</t>
  </si>
  <si>
    <t>59</t>
  </si>
  <si>
    <t>REINTEGRO PREST  FUERA DEL SECTOR PCO</t>
  </si>
  <si>
    <t>PRESTAMOS RECIBIDOS EN EUROS</t>
  </si>
  <si>
    <t>941</t>
  </si>
  <si>
    <t>FIANZAS RECIBIDAS</t>
  </si>
  <si>
    <t>INTERESES</t>
  </si>
  <si>
    <t xml:space="preserve"> </t>
  </si>
  <si>
    <t>GASTOS PERSONAL SEGURIDAD SOCIAL A CARGO EMPLEADOR</t>
  </si>
  <si>
    <t>ARRENDAMIENTOS DE MAQUINARIA, INSTALACIONES Y UTILLAJE</t>
  </si>
  <si>
    <t>INDEMNIZACIONES POR RAZON DEL SERVICIO</t>
  </si>
  <si>
    <t>136</t>
  </si>
  <si>
    <t>CUOTAS SOCIALES</t>
  </si>
  <si>
    <t>GASTOS SOCIALES DE FUNCIONARIOS Y PERSONAL NO LABORAL</t>
  </si>
  <si>
    <t>CONVENIOS CON AYUNTAMIENTOS.</t>
  </si>
  <si>
    <t>PROYECTO DE PRESUPUESTOS GENERALES-GASTOS  2019</t>
  </si>
  <si>
    <t>PROYECTO DE PRESUPUESTOS GENERALES- GASTOS 2019</t>
  </si>
  <si>
    <t>2'019</t>
  </si>
  <si>
    <t>EQUIPAMIENTO PARQUE BOMBEROS MAR MENOR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</si>
</sst>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.00\ [$€]_-;\-* #,##0.00\ [$€]_-;_-* &quot;-&quot;??\ [$€]_-;_-@_-"/>
    <numFmt numFmtId="189" formatCode="_-* #,##0.00\ [$€-81D]_-;\-* #,##0.00\ [$€-81D]_-;_-* &quot;-&quot;??\ [$€-81D]_-;_-@_-"/>
    <numFmt numFmtId="190" formatCode="_-* #,##0.0\ _P_t_s_-;\-* #,##0.0\ _P_t_s_-;_-* &quot;-&quot;??\ _P_t_s_-;_-@_-"/>
    <numFmt numFmtId="191" formatCode="_-* #,##0\ _P_t_s_-;\-* #,##0\ _P_t_s_-;_-* &quot;-&quot;??\ _P_t_s_-;_-@_-"/>
    <numFmt numFmtId="192" formatCode="0.0%"/>
    <numFmt numFmtId="193" formatCode="_-* #,##0.000\ [$€-81D]_-;\-* #,##0.000\ [$€-81D]_-;_-* &quot;-&quot;??\ [$€-81D]_-;_-@_-"/>
    <numFmt numFmtId="194" formatCode="_-* #,##0.0000\ [$€-81D]_-;\-* #,##0.0000\ [$€-81D]_-;_-* &quot;-&quot;??\ [$€-81D]_-;_-@_-"/>
    <numFmt numFmtId="195" formatCode="_-* #,##0\ _€_-;\-* #,##0\ _€_-;_-* &quot;-&quot;??\ _€_-;_-@_-"/>
    <numFmt numFmtId="196" formatCode="_-* #,##0.000\ _P_t_s_-;\-* #,##0.000\ _P_t_s_-;_-* &quot;-&quot;??\ _P_t_s_-;_-@_-"/>
    <numFmt numFmtId="197" formatCode="#.##000\ &quot;€&quot;;\-#.##000\ &quot;€&quot;"/>
    <numFmt numFmtId="198" formatCode="#.##00\ &quot;€&quot;;\-#.##00\ &quot;€&quot;"/>
    <numFmt numFmtId="199" formatCode="#.##0\ &quot;€&quot;;\-#.##0\ &quot;€&quot;"/>
    <numFmt numFmtId="200" formatCode="#,##0.0000\ _€"/>
    <numFmt numFmtId="201" formatCode="#.##\ &quot;€&quot;;\-#.##\ &quot;€&quot;"/>
    <numFmt numFmtId="202" formatCode="#,##0.00\ &quot;€&quot;"/>
    <numFmt numFmtId="203" formatCode="#,##0.000\ &quot;€&quot;"/>
    <numFmt numFmtId="204" formatCode="#,##0.0000\ &quot;€&quot;"/>
    <numFmt numFmtId="205" formatCode="#,##0.0\ &quot;€&quot;"/>
    <numFmt numFmtId="206" formatCode="#,##0\ &quot;€&quot;"/>
    <numFmt numFmtId="207" formatCode="_-* #,##0.0000\ _P_t_s_-;\-* #,##0.0000\ _P_t_s_-;_-* &quot;-&quot;??\ _P_t_s_-;_-@_-"/>
    <numFmt numFmtId="208" formatCode="_-* #,##0.00\ [$€-42D]_-;\-* #,##0.00\ [$€-42D]_-;_-* &quot;-&quot;??\ [$€-42D]_-;_-@_-"/>
    <numFmt numFmtId="209" formatCode="[$-40A]dddd\,\ dd&quot; de &quot;mmmm&quot; de &quot;yyyy"/>
    <numFmt numFmtId="210" formatCode="_-* #,##0.00\ [$€-803]_-;\-* #,##0.00\ [$€-803]_-;_-* &quot;-&quot;??\ [$€-803]_-;_-@_-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8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2">
    <xf numFmtId="0" fontId="0" fillId="0" borderId="0" xfId="0" applyAlignment="1">
      <alignment/>
    </xf>
    <xf numFmtId="188" fontId="0" fillId="0" borderId="0" xfId="46" applyFont="1" applyAlignment="1">
      <alignment/>
    </xf>
    <xf numFmtId="18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49" fontId="0" fillId="0" borderId="0" xfId="46" applyNumberFormat="1" applyFont="1" applyAlignment="1">
      <alignment/>
    </xf>
    <xf numFmtId="49" fontId="1" fillId="0" borderId="0" xfId="46" applyNumberFormat="1" applyFont="1" applyAlignment="1">
      <alignment/>
    </xf>
    <xf numFmtId="188" fontId="0" fillId="0" borderId="11" xfId="46" applyFont="1" applyBorder="1" applyAlignment="1">
      <alignment/>
    </xf>
    <xf numFmtId="188" fontId="0" fillId="0" borderId="13" xfId="46" applyFont="1" applyBorder="1" applyAlignment="1">
      <alignment/>
    </xf>
    <xf numFmtId="44" fontId="0" fillId="0" borderId="11" xfId="0" applyNumberFormat="1" applyBorder="1" applyAlignment="1">
      <alignment/>
    </xf>
    <xf numFmtId="0" fontId="0" fillId="33" borderId="14" xfId="0" applyFill="1" applyBorder="1" applyAlignment="1">
      <alignment/>
    </xf>
    <xf numFmtId="44" fontId="0" fillId="0" borderId="0" xfId="0" applyNumberFormat="1" applyBorder="1" applyAlignment="1">
      <alignment/>
    </xf>
    <xf numFmtId="188" fontId="0" fillId="0" borderId="0" xfId="46" applyFont="1" applyBorder="1" applyAlignment="1">
      <alignment/>
    </xf>
    <xf numFmtId="49" fontId="1" fillId="0" borderId="11" xfId="46" applyNumberFormat="1" applyFont="1" applyBorder="1" applyAlignment="1">
      <alignment/>
    </xf>
    <xf numFmtId="49" fontId="1" fillId="0" borderId="13" xfId="46" applyNumberFormat="1" applyFont="1" applyBorder="1" applyAlignment="1">
      <alignment/>
    </xf>
    <xf numFmtId="49" fontId="0" fillId="33" borderId="14" xfId="46" applyNumberFormat="1" applyFont="1" applyFill="1" applyBorder="1" applyAlignment="1">
      <alignment/>
    </xf>
    <xf numFmtId="49" fontId="1" fillId="33" borderId="14" xfId="46" applyNumberFormat="1" applyFont="1" applyFill="1" applyBorder="1" applyAlignment="1">
      <alignment/>
    </xf>
    <xf numFmtId="191" fontId="0" fillId="33" borderId="14" xfId="50" applyNumberFormat="1" applyFont="1" applyFill="1" applyBorder="1" applyAlignment="1">
      <alignment/>
    </xf>
    <xf numFmtId="49" fontId="1" fillId="0" borderId="0" xfId="46" applyNumberFormat="1" applyFont="1" applyBorder="1" applyAlignment="1">
      <alignment/>
    </xf>
    <xf numFmtId="9" fontId="0" fillId="0" borderId="0" xfId="56" applyFont="1" applyAlignment="1">
      <alignment/>
    </xf>
    <xf numFmtId="49" fontId="2" fillId="33" borderId="15" xfId="46" applyNumberFormat="1" applyFont="1" applyFill="1" applyBorder="1" applyAlignment="1">
      <alignment/>
    </xf>
    <xf numFmtId="188" fontId="0" fillId="33" borderId="16" xfId="46" applyFont="1" applyFill="1" applyBorder="1" applyAlignment="1">
      <alignment/>
    </xf>
    <xf numFmtId="188" fontId="0" fillId="0" borderId="10" xfId="46" applyFont="1" applyBorder="1" applyAlignment="1">
      <alignment/>
    </xf>
    <xf numFmtId="202" fontId="0" fillId="0" borderId="11" xfId="50" applyNumberFormat="1" applyFont="1" applyBorder="1" applyAlignment="1">
      <alignment/>
    </xf>
    <xf numFmtId="49" fontId="0" fillId="0" borderId="0" xfId="46" applyNumberFormat="1" applyFont="1" applyBorder="1" applyAlignment="1">
      <alignment/>
    </xf>
    <xf numFmtId="10" fontId="0" fillId="0" borderId="0" xfId="56" applyNumberFormat="1" applyFont="1" applyBorder="1" applyAlignment="1">
      <alignment/>
    </xf>
    <xf numFmtId="49" fontId="1" fillId="0" borderId="10" xfId="46" applyNumberFormat="1" applyFont="1" applyBorder="1" applyAlignment="1">
      <alignment/>
    </xf>
    <xf numFmtId="0" fontId="0" fillId="0" borderId="0" xfId="0" applyFill="1" applyAlignment="1">
      <alignment/>
    </xf>
    <xf numFmtId="202" fontId="5" fillId="0" borderId="11" xfId="46" applyNumberFormat="1" applyFont="1" applyBorder="1" applyAlignment="1">
      <alignment/>
    </xf>
    <xf numFmtId="188" fontId="5" fillId="0" borderId="11" xfId="46" applyFont="1" applyBorder="1" applyAlignment="1">
      <alignment/>
    </xf>
    <xf numFmtId="0" fontId="5" fillId="0" borderId="0" xfId="0" applyFont="1" applyAlignment="1">
      <alignment/>
    </xf>
    <xf numFmtId="202" fontId="0" fillId="0" borderId="0" xfId="0" applyNumberFormat="1" applyFont="1" applyAlignment="1">
      <alignment/>
    </xf>
    <xf numFmtId="202" fontId="5" fillId="0" borderId="11" xfId="50" applyNumberFormat="1" applyFont="1" applyBorder="1" applyAlignment="1">
      <alignment/>
    </xf>
    <xf numFmtId="188" fontId="5" fillId="0" borderId="0" xfId="46" applyFont="1" applyAlignment="1">
      <alignment/>
    </xf>
    <xf numFmtId="49" fontId="6" fillId="0" borderId="11" xfId="46" applyNumberFormat="1" applyFont="1" applyBorder="1" applyAlignment="1">
      <alignment/>
    </xf>
    <xf numFmtId="0" fontId="0" fillId="0" borderId="14" xfId="0" applyBorder="1" applyAlignment="1">
      <alignment/>
    </xf>
    <xf numFmtId="188" fontId="5" fillId="0" borderId="10" xfId="46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4" xfId="0" applyNumberFormat="1" applyBorder="1" applyAlignment="1">
      <alignment/>
    </xf>
    <xf numFmtId="0" fontId="5" fillId="0" borderId="14" xfId="0" applyFont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49" fontId="5" fillId="0" borderId="14" xfId="46" applyNumberFormat="1" applyFont="1" applyBorder="1" applyAlignment="1">
      <alignment horizontal="right"/>
    </xf>
    <xf numFmtId="49" fontId="0" fillId="0" borderId="14" xfId="46" applyNumberFormat="1" applyFont="1" applyBorder="1" applyAlignment="1">
      <alignment horizontal="right"/>
    </xf>
    <xf numFmtId="202" fontId="5" fillId="0" borderId="10" xfId="5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Alignment="1">
      <alignment/>
    </xf>
    <xf numFmtId="0" fontId="0" fillId="33" borderId="14" xfId="0" applyFont="1" applyFill="1" applyBorder="1" applyAlignment="1">
      <alignment/>
    </xf>
    <xf numFmtId="202" fontId="0" fillId="0" borderId="11" xfId="46" applyNumberFormat="1" applyFont="1" applyBorder="1" applyAlignment="1">
      <alignment/>
    </xf>
    <xf numFmtId="202" fontId="5" fillId="0" borderId="11" xfId="50" applyNumberFormat="1" applyFont="1" applyFill="1" applyBorder="1" applyAlignment="1">
      <alignment/>
    </xf>
    <xf numFmtId="202" fontId="0" fillId="0" borderId="11" xfId="50" applyNumberFormat="1" applyFont="1" applyBorder="1" applyAlignment="1">
      <alignment/>
    </xf>
    <xf numFmtId="0" fontId="0" fillId="33" borderId="0" xfId="0" applyFill="1" applyBorder="1" applyAlignment="1">
      <alignment/>
    </xf>
    <xf numFmtId="202" fontId="0" fillId="0" borderId="10" xfId="5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95" fontId="5" fillId="33" borderId="12" xfId="5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5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right"/>
    </xf>
    <xf numFmtId="202" fontId="5" fillId="33" borderId="11" xfId="46" applyNumberFormat="1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49" fontId="0" fillId="33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202" fontId="5" fillId="33" borderId="11" xfId="46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right"/>
    </xf>
    <xf numFmtId="188" fontId="9" fillId="33" borderId="14" xfId="46" applyFont="1" applyFill="1" applyBorder="1" applyAlignment="1">
      <alignment/>
    </xf>
    <xf numFmtId="0" fontId="8" fillId="0" borderId="0" xfId="0" applyFont="1" applyAlignment="1">
      <alignment/>
    </xf>
    <xf numFmtId="188" fontId="0" fillId="33" borderId="16" xfId="46" applyFill="1" applyBorder="1" applyAlignment="1">
      <alignment/>
    </xf>
    <xf numFmtId="188" fontId="0" fillId="0" borderId="0" xfId="46" applyAlignment="1">
      <alignment/>
    </xf>
    <xf numFmtId="195" fontId="0" fillId="33" borderId="14" xfId="50" applyNumberFormat="1" applyFill="1" applyBorder="1" applyAlignment="1">
      <alignment/>
    </xf>
    <xf numFmtId="195" fontId="0" fillId="33" borderId="14" xfId="5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202" fontId="0" fillId="0" borderId="11" xfId="46" applyNumberFormat="1" applyBorder="1" applyAlignment="1">
      <alignment/>
    </xf>
    <xf numFmtId="202" fontId="0" fillId="0" borderId="11" xfId="46" applyNumberFormat="1" applyFill="1" applyBorder="1" applyAlignment="1">
      <alignment/>
    </xf>
    <xf numFmtId="202" fontId="0" fillId="0" borderId="11" xfId="46" applyNumberFormat="1" applyFont="1" applyBorder="1" applyAlignment="1">
      <alignment/>
    </xf>
    <xf numFmtId="10" fontId="0" fillId="0" borderId="0" xfId="56" applyNumberFormat="1" applyBorder="1" applyAlignment="1">
      <alignment/>
    </xf>
    <xf numFmtId="10" fontId="0" fillId="0" borderId="0" xfId="56" applyNumberFormat="1" applyFont="1" applyBorder="1" applyAlignment="1">
      <alignment/>
    </xf>
    <xf numFmtId="0" fontId="0" fillId="0" borderId="0" xfId="56" applyNumberFormat="1" applyFont="1" applyBorder="1" applyAlignment="1">
      <alignment/>
    </xf>
    <xf numFmtId="10" fontId="0" fillId="33" borderId="0" xfId="56" applyNumberFormat="1" applyFill="1" applyBorder="1" applyAlignment="1">
      <alignment/>
    </xf>
    <xf numFmtId="49" fontId="1" fillId="0" borderId="11" xfId="46" applyNumberFormat="1" applyFont="1" applyBorder="1" applyAlignment="1">
      <alignment/>
    </xf>
    <xf numFmtId="10" fontId="5" fillId="0" borderId="12" xfId="56" applyNumberFormat="1" applyFont="1" applyFill="1" applyBorder="1" applyAlignment="1">
      <alignment/>
    </xf>
    <xf numFmtId="44" fontId="0" fillId="33" borderId="11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188" fontId="0" fillId="0" borderId="11" xfId="46" applyFont="1" applyBorder="1" applyAlignment="1">
      <alignment/>
    </xf>
    <xf numFmtId="188" fontId="5" fillId="33" borderId="14" xfId="46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202" fontId="0" fillId="0" borderId="10" xfId="50" applyNumberFormat="1" applyFont="1" applyBorder="1" applyAlignment="1">
      <alignment/>
    </xf>
    <xf numFmtId="202" fontId="5" fillId="0" borderId="10" xfId="50" applyNumberFormat="1" applyFont="1" applyFill="1" applyBorder="1" applyAlignment="1">
      <alignment/>
    </xf>
    <xf numFmtId="202" fontId="0" fillId="0" borderId="10" xfId="46" applyNumberFormat="1" applyBorder="1" applyAlignment="1">
      <alignment/>
    </xf>
    <xf numFmtId="202" fontId="0" fillId="0" borderId="10" xfId="46" applyNumberFormat="1" applyFont="1" applyBorder="1" applyAlignment="1">
      <alignment/>
    </xf>
    <xf numFmtId="202" fontId="0" fillId="0" borderId="10" xfId="46" applyNumberFormat="1" applyFill="1" applyBorder="1" applyAlignment="1">
      <alignment/>
    </xf>
    <xf numFmtId="202" fontId="5" fillId="0" borderId="10" xfId="46" applyNumberFormat="1" applyFont="1" applyBorder="1" applyAlignment="1">
      <alignment/>
    </xf>
    <xf numFmtId="195" fontId="5" fillId="33" borderId="20" xfId="5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202" fontId="5" fillId="33" borderId="10" xfId="50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5" fillId="33" borderId="10" xfId="46" applyNumberFormat="1" applyFont="1" applyFill="1" applyBorder="1" applyAlignment="1">
      <alignment/>
    </xf>
    <xf numFmtId="202" fontId="0" fillId="0" borderId="10" xfId="46" applyNumberFormat="1" applyFont="1" applyBorder="1" applyAlignment="1">
      <alignment/>
    </xf>
    <xf numFmtId="10" fontId="5" fillId="0" borderId="10" xfId="56" applyNumberFormat="1" applyFont="1" applyFill="1" applyBorder="1" applyAlignment="1">
      <alignment/>
    </xf>
    <xf numFmtId="10" fontId="0" fillId="0" borderId="10" xfId="56" applyNumberFormat="1" applyFont="1" applyFill="1" applyBorder="1" applyAlignment="1">
      <alignment/>
    </xf>
    <xf numFmtId="10" fontId="5" fillId="0" borderId="10" xfId="56" applyNumberFormat="1" applyFont="1" applyFill="1" applyBorder="1" applyAlignment="1">
      <alignment/>
    </xf>
    <xf numFmtId="188" fontId="5" fillId="0" borderId="21" xfId="46" applyFont="1" applyBorder="1" applyAlignment="1">
      <alignment/>
    </xf>
    <xf numFmtId="10" fontId="5" fillId="33" borderId="22" xfId="56" applyNumberFormat="1" applyFont="1" applyFill="1" applyBorder="1" applyAlignment="1">
      <alignment/>
    </xf>
    <xf numFmtId="188" fontId="9" fillId="33" borderId="18" xfId="46" applyFont="1" applyFill="1" applyBorder="1" applyAlignment="1">
      <alignment/>
    </xf>
    <xf numFmtId="10" fontId="5" fillId="33" borderId="10" xfId="56" applyNumberFormat="1" applyFont="1" applyFill="1" applyBorder="1" applyAlignment="1">
      <alignment/>
    </xf>
    <xf numFmtId="10" fontId="0" fillId="33" borderId="10" xfId="56" applyNumberFormat="1" applyFont="1" applyFill="1" applyBorder="1" applyAlignment="1">
      <alignment/>
    </xf>
    <xf numFmtId="10" fontId="0" fillId="0" borderId="11" xfId="56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44" fontId="5" fillId="33" borderId="23" xfId="0" applyNumberFormat="1" applyFont="1" applyFill="1" applyBorder="1" applyAlignment="1">
      <alignment/>
    </xf>
    <xf numFmtId="44" fontId="0" fillId="0" borderId="11" xfId="0" applyNumberFormat="1" applyFont="1" applyFill="1" applyBorder="1" applyAlignment="1">
      <alignment/>
    </xf>
    <xf numFmtId="44" fontId="5" fillId="0" borderId="11" xfId="0" applyNumberFormat="1" applyFont="1" applyFill="1" applyBorder="1" applyAlignment="1">
      <alignment/>
    </xf>
    <xf numFmtId="202" fontId="5" fillId="0" borderId="11" xfId="5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4" fontId="2" fillId="33" borderId="16" xfId="46" applyNumberFormat="1" applyFont="1" applyFill="1" applyBorder="1" applyAlignment="1">
      <alignment/>
    </xf>
    <xf numFmtId="202" fontId="5" fillId="0" borderId="11" xfId="46" applyNumberFormat="1" applyFont="1" applyFill="1" applyBorder="1" applyAlignment="1">
      <alignment/>
    </xf>
    <xf numFmtId="202" fontId="0" fillId="0" borderId="11" xfId="50" applyNumberFormat="1" applyFont="1" applyFill="1" applyBorder="1" applyAlignment="1">
      <alignment/>
    </xf>
    <xf numFmtId="49" fontId="0" fillId="33" borderId="14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202" fontId="5" fillId="33" borderId="11" xfId="50" applyNumberFormat="1" applyFont="1" applyFill="1" applyBorder="1" applyAlignment="1">
      <alignment/>
    </xf>
    <xf numFmtId="44" fontId="5" fillId="33" borderId="11" xfId="0" applyNumberFormat="1" applyFont="1" applyFill="1" applyBorder="1" applyAlignment="1">
      <alignment/>
    </xf>
    <xf numFmtId="10" fontId="5" fillId="33" borderId="10" xfId="56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10" fontId="5" fillId="33" borderId="14" xfId="56" applyNumberFormat="1" applyFont="1" applyFill="1" applyBorder="1" applyAlignment="1">
      <alignment/>
    </xf>
    <xf numFmtId="49" fontId="0" fillId="0" borderId="12" xfId="0" applyNumberFormat="1" applyBorder="1" applyAlignment="1">
      <alignment/>
    </xf>
    <xf numFmtId="0" fontId="5" fillId="33" borderId="13" xfId="0" applyFont="1" applyFill="1" applyBorder="1" applyAlignment="1">
      <alignment/>
    </xf>
    <xf numFmtId="10" fontId="5" fillId="33" borderId="14" xfId="56" applyNumberFormat="1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0" fontId="5" fillId="33" borderId="12" xfId="0" applyFont="1" applyFill="1" applyBorder="1" applyAlignment="1">
      <alignment/>
    </xf>
    <xf numFmtId="49" fontId="0" fillId="0" borderId="13" xfId="0" applyNumberFormat="1" applyBorder="1" applyAlignment="1">
      <alignment/>
    </xf>
    <xf numFmtId="202" fontId="5" fillId="33" borderId="14" xfId="46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49" fontId="0" fillId="33" borderId="13" xfId="0" applyNumberFormat="1" applyFill="1" applyBorder="1" applyAlignment="1">
      <alignment/>
    </xf>
    <xf numFmtId="202" fontId="5" fillId="33" borderId="14" xfId="50" applyNumberFormat="1" applyFont="1" applyFill="1" applyBorder="1" applyAlignment="1">
      <alignment/>
    </xf>
    <xf numFmtId="202" fontId="5" fillId="33" borderId="14" xfId="46" applyNumberFormat="1" applyFont="1" applyFill="1" applyBorder="1" applyAlignment="1">
      <alignment/>
    </xf>
    <xf numFmtId="10" fontId="0" fillId="33" borderId="14" xfId="5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0" fontId="5" fillId="0" borderId="12" xfId="0" applyFont="1" applyBorder="1" applyAlignment="1">
      <alignment/>
    </xf>
    <xf numFmtId="44" fontId="5" fillId="0" borderId="14" xfId="0" applyNumberFormat="1" applyFont="1" applyFill="1" applyBorder="1" applyAlignment="1">
      <alignment/>
    </xf>
    <xf numFmtId="10" fontId="0" fillId="0" borderId="14" xfId="56" applyNumberFormat="1" applyFont="1" applyFill="1" applyBorder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6" fillId="33" borderId="11" xfId="46" applyNumberFormat="1" applyFont="1" applyFill="1" applyBorder="1" applyAlignment="1">
      <alignment/>
    </xf>
    <xf numFmtId="188" fontId="0" fillId="33" borderId="11" xfId="46" applyFont="1" applyFill="1" applyBorder="1" applyAlignment="1">
      <alignment/>
    </xf>
    <xf numFmtId="49" fontId="0" fillId="0" borderId="13" xfId="46" applyNumberFormat="1" applyFont="1" applyBorder="1" applyAlignment="1">
      <alignment horizontal="right"/>
    </xf>
    <xf numFmtId="49" fontId="6" fillId="33" borderId="14" xfId="46" applyNumberFormat="1" applyFont="1" applyFill="1" applyBorder="1" applyAlignment="1">
      <alignment/>
    </xf>
    <xf numFmtId="188" fontId="0" fillId="33" borderId="14" xfId="46" applyFont="1" applyFill="1" applyBorder="1" applyAlignment="1">
      <alignment/>
    </xf>
    <xf numFmtId="44" fontId="0" fillId="33" borderId="14" xfId="0" applyNumberFormat="1" applyFill="1" applyBorder="1" applyAlignment="1">
      <alignment/>
    </xf>
    <xf numFmtId="49" fontId="0" fillId="0" borderId="12" xfId="46" applyNumberFormat="1" applyFont="1" applyBorder="1" applyAlignment="1">
      <alignment horizontal="right"/>
    </xf>
    <xf numFmtId="49" fontId="5" fillId="33" borderId="13" xfId="46" applyNumberFormat="1" applyFont="1" applyFill="1" applyBorder="1" applyAlignment="1">
      <alignment horizontal="right"/>
    </xf>
    <xf numFmtId="10" fontId="0" fillId="33" borderId="11" xfId="56" applyNumberFormat="1" applyFont="1" applyFill="1" applyBorder="1" applyAlignment="1">
      <alignment/>
    </xf>
    <xf numFmtId="49" fontId="0" fillId="0" borderId="12" xfId="46" applyNumberFormat="1" applyFont="1" applyBorder="1" applyAlignment="1">
      <alignment horizontal="right"/>
    </xf>
    <xf numFmtId="49" fontId="0" fillId="0" borderId="12" xfId="46" applyNumberFormat="1" applyFont="1" applyBorder="1" applyAlignment="1">
      <alignment/>
    </xf>
    <xf numFmtId="0" fontId="0" fillId="33" borderId="25" xfId="0" applyFont="1" applyFill="1" applyBorder="1" applyAlignment="1">
      <alignment horizontal="center"/>
    </xf>
    <xf numFmtId="191" fontId="0" fillId="33" borderId="14" xfId="5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88" fontId="0" fillId="0" borderId="21" xfId="46" applyFont="1" applyBorder="1" applyAlignment="1">
      <alignment/>
    </xf>
    <xf numFmtId="44" fontId="0" fillId="0" borderId="12" xfId="0" applyNumberFormat="1" applyFont="1" applyBorder="1" applyAlignment="1">
      <alignment/>
    </xf>
    <xf numFmtId="188" fontId="0" fillId="0" borderId="21" xfId="46" applyFont="1" applyBorder="1" applyAlignment="1">
      <alignment/>
    </xf>
    <xf numFmtId="44" fontId="0" fillId="0" borderId="11" xfId="0" applyNumberFormat="1" applyFont="1" applyBorder="1" applyAlignment="1">
      <alignment/>
    </xf>
    <xf numFmtId="49" fontId="0" fillId="0" borderId="13" xfId="46" applyNumberFormat="1" applyFont="1" applyBorder="1" applyAlignment="1">
      <alignment/>
    </xf>
    <xf numFmtId="49" fontId="5" fillId="33" borderId="25" xfId="46" applyNumberFormat="1" applyFont="1" applyFill="1" applyBorder="1" applyAlignment="1">
      <alignment horizontal="right"/>
    </xf>
    <xf numFmtId="188" fontId="5" fillId="33" borderId="14" xfId="46" applyFont="1" applyFill="1" applyBorder="1" applyAlignment="1">
      <alignment/>
    </xf>
    <xf numFmtId="10" fontId="5" fillId="33" borderId="18" xfId="56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8" fillId="33" borderId="28" xfId="0" applyFont="1" applyFill="1" applyBorder="1" applyAlignment="1">
      <alignment/>
    </xf>
    <xf numFmtId="49" fontId="8" fillId="33" borderId="28" xfId="46" applyNumberFormat="1" applyFont="1" applyFill="1" applyBorder="1" applyAlignment="1">
      <alignment/>
    </xf>
    <xf numFmtId="49" fontId="9" fillId="33" borderId="26" xfId="46" applyNumberFormat="1" applyFont="1" applyFill="1" applyBorder="1" applyAlignment="1">
      <alignment horizontal="right"/>
    </xf>
    <xf numFmtId="188" fontId="9" fillId="33" borderId="26" xfId="46" applyFont="1" applyFill="1" applyBorder="1" applyAlignment="1">
      <alignment/>
    </xf>
    <xf numFmtId="44" fontId="9" fillId="33" borderId="14" xfId="0" applyNumberFormat="1" applyFont="1" applyFill="1" applyBorder="1" applyAlignment="1">
      <alignment/>
    </xf>
    <xf numFmtId="10" fontId="9" fillId="33" borderId="14" xfId="56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33" borderId="29" xfId="0" applyFont="1" applyFill="1" applyBorder="1" applyAlignment="1">
      <alignment/>
    </xf>
    <xf numFmtId="49" fontId="6" fillId="0" borderId="0" xfId="46" applyNumberFormat="1" applyFont="1" applyBorder="1" applyAlignment="1">
      <alignment/>
    </xf>
    <xf numFmtId="49" fontId="5" fillId="33" borderId="12" xfId="46" applyNumberFormat="1" applyFont="1" applyFill="1" applyBorder="1" applyAlignment="1">
      <alignment horizontal="right"/>
    </xf>
    <xf numFmtId="49" fontId="5" fillId="33" borderId="11" xfId="46" applyNumberFormat="1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188" fontId="0" fillId="0" borderId="0" xfId="46" applyFont="1" applyAlignment="1">
      <alignment/>
    </xf>
    <xf numFmtId="49" fontId="5" fillId="33" borderId="14" xfId="46" applyNumberFormat="1" applyFont="1" applyFill="1" applyBorder="1" applyAlignment="1">
      <alignment horizontal="right"/>
    </xf>
    <xf numFmtId="49" fontId="5" fillId="33" borderId="14" xfId="46" applyNumberFormat="1" applyFont="1" applyFill="1" applyBorder="1" applyAlignment="1">
      <alignment/>
    </xf>
    <xf numFmtId="44" fontId="0" fillId="33" borderId="14" xfId="0" applyNumberFormat="1" applyFont="1" applyFill="1" applyBorder="1" applyAlignment="1">
      <alignment/>
    </xf>
    <xf numFmtId="10" fontId="0" fillId="33" borderId="14" xfId="56" applyNumberFormat="1" applyFont="1" applyFill="1" applyBorder="1" applyAlignment="1">
      <alignment/>
    </xf>
    <xf numFmtId="189" fontId="0" fillId="0" borderId="0" xfId="0" applyNumberFormat="1" applyFont="1" applyAlignment="1">
      <alignment/>
    </xf>
    <xf numFmtId="188" fontId="0" fillId="0" borderId="0" xfId="46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9" fontId="5" fillId="33" borderId="11" xfId="46" applyNumberFormat="1" applyFont="1" applyFill="1" applyBorder="1" applyAlignment="1">
      <alignment/>
    </xf>
    <xf numFmtId="188" fontId="5" fillId="33" borderId="11" xfId="46" applyFont="1" applyFill="1" applyBorder="1" applyAlignment="1">
      <alignment/>
    </xf>
    <xf numFmtId="44" fontId="0" fillId="33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91" fontId="1" fillId="33" borderId="20" xfId="5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188" fontId="1" fillId="0" borderId="11" xfId="46" applyFont="1" applyBorder="1" applyAlignment="1">
      <alignment/>
    </xf>
    <xf numFmtId="44" fontId="1" fillId="0" borderId="11" xfId="0" applyNumberFormat="1" applyFont="1" applyBorder="1" applyAlignment="1">
      <alignment/>
    </xf>
    <xf numFmtId="10" fontId="1" fillId="0" borderId="10" xfId="56" applyNumberFormat="1" applyFont="1" applyFill="1" applyBorder="1" applyAlignment="1">
      <alignment/>
    </xf>
    <xf numFmtId="8" fontId="5" fillId="33" borderId="14" xfId="50" applyNumberFormat="1" applyFont="1" applyFill="1" applyBorder="1" applyAlignment="1">
      <alignment/>
    </xf>
    <xf numFmtId="44" fontId="5" fillId="33" borderId="11" xfId="50" applyNumberFormat="1" applyFont="1" applyFill="1" applyBorder="1" applyAlignment="1">
      <alignment/>
    </xf>
    <xf numFmtId="0" fontId="47" fillId="0" borderId="14" xfId="0" applyFont="1" applyBorder="1" applyAlignment="1">
      <alignment/>
    </xf>
    <xf numFmtId="49" fontId="47" fillId="0" borderId="14" xfId="0" applyNumberFormat="1" applyFont="1" applyBorder="1" applyAlignment="1">
      <alignment/>
    </xf>
    <xf numFmtId="0" fontId="48" fillId="0" borderId="10" xfId="0" applyFont="1" applyBorder="1" applyAlignment="1">
      <alignment/>
    </xf>
    <xf numFmtId="202" fontId="47" fillId="0" borderId="11" xfId="46" applyNumberFormat="1" applyFont="1" applyBorder="1" applyAlignment="1">
      <alignment/>
    </xf>
    <xf numFmtId="44" fontId="49" fillId="0" borderId="11" xfId="0" applyNumberFormat="1" applyFont="1" applyFill="1" applyBorder="1" applyAlignment="1">
      <alignment/>
    </xf>
    <xf numFmtId="10" fontId="47" fillId="0" borderId="10" xfId="56" applyNumberFormat="1" applyFont="1" applyFill="1" applyBorder="1" applyAlignment="1">
      <alignment/>
    </xf>
    <xf numFmtId="202" fontId="47" fillId="0" borderId="10" xfId="46" applyNumberFormat="1" applyFont="1" applyBorder="1" applyAlignment="1">
      <alignment/>
    </xf>
    <xf numFmtId="0" fontId="47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zoomScalePageLayoutView="0" workbookViewId="0" topLeftCell="A1">
      <selection activeCell="K26" sqref="K26"/>
    </sheetView>
  </sheetViews>
  <sheetFormatPr defaultColWidth="11.421875" defaultRowHeight="12.75"/>
  <cols>
    <col min="1" max="1" width="9.8515625" style="0" customWidth="1"/>
    <col min="2" max="2" width="8.140625" style="9" customWidth="1"/>
    <col min="3" max="3" width="40.57421875" style="10" customWidth="1"/>
    <col min="4" max="4" width="19.140625" style="1" customWidth="1"/>
    <col min="5" max="5" width="20.140625" style="1" customWidth="1"/>
    <col min="6" max="6" width="14.57421875" style="0" bestFit="1" customWidth="1"/>
    <col min="7" max="7" width="8.7109375" style="0" bestFit="1" customWidth="1"/>
    <col min="8" max="8" width="14.421875" style="0" bestFit="1" customWidth="1"/>
    <col min="9" max="9" width="12.8515625" style="1" bestFit="1" customWidth="1"/>
  </cols>
  <sheetData>
    <row r="1" spans="3:5" ht="15.75" thickBot="1">
      <c r="C1" s="24" t="s">
        <v>193</v>
      </c>
      <c r="D1" s="25"/>
      <c r="E1" s="134"/>
    </row>
    <row r="4" spans="1:7" ht="12.75">
      <c r="A4" s="14" t="s">
        <v>20</v>
      </c>
      <c r="B4" s="19" t="s">
        <v>3</v>
      </c>
      <c r="C4" s="20" t="s">
        <v>21</v>
      </c>
      <c r="D4" s="21">
        <v>2019</v>
      </c>
      <c r="E4" s="21">
        <v>2018</v>
      </c>
      <c r="F4" s="14" t="s">
        <v>5</v>
      </c>
      <c r="G4" s="14" t="s">
        <v>32</v>
      </c>
    </row>
    <row r="5" spans="1:9" s="102" customFormat="1" ht="12.75">
      <c r="A5" s="150"/>
      <c r="B5" s="198" t="s">
        <v>177</v>
      </c>
      <c r="C5" s="199" t="s">
        <v>22</v>
      </c>
      <c r="D5" s="223">
        <f>SUM(D6,D8,D10)</f>
        <v>2916505.3099999996</v>
      </c>
      <c r="E5" s="223">
        <f>SUM(E6,E8,E10)</f>
        <v>2916505.3099999996</v>
      </c>
      <c r="F5" s="200">
        <f>D5-E5</f>
        <v>0</v>
      </c>
      <c r="G5" s="125">
        <f aca="true" t="shared" si="0" ref="G5:G64">+F5/E5</f>
        <v>0</v>
      </c>
      <c r="I5" s="201"/>
    </row>
    <row r="6" spans="1:7" ht="12.75">
      <c r="A6" s="14">
        <v>2019</v>
      </c>
      <c r="B6" s="162" t="s">
        <v>178</v>
      </c>
      <c r="C6" s="166" t="s">
        <v>65</v>
      </c>
      <c r="D6" s="167">
        <v>45000</v>
      </c>
      <c r="E6" s="167">
        <f>E7</f>
        <v>45000</v>
      </c>
      <c r="F6" s="168">
        <f>D6-E6</f>
        <v>0</v>
      </c>
      <c r="G6" s="148">
        <f t="shared" si="0"/>
        <v>0</v>
      </c>
    </row>
    <row r="7" spans="1:8" ht="12.75">
      <c r="A7" s="7">
        <v>2019</v>
      </c>
      <c r="B7" s="165" t="s">
        <v>239</v>
      </c>
      <c r="C7" s="17" t="s">
        <v>66</v>
      </c>
      <c r="D7" s="11">
        <v>45000</v>
      </c>
      <c r="E7" s="11">
        <v>45000</v>
      </c>
      <c r="F7" s="13"/>
      <c r="G7" s="120">
        <f t="shared" si="0"/>
        <v>0</v>
      </c>
      <c r="H7" s="2"/>
    </row>
    <row r="8" spans="1:7" ht="12.75">
      <c r="A8" s="14">
        <v>2019</v>
      </c>
      <c r="B8" s="162" t="s">
        <v>206</v>
      </c>
      <c r="C8" s="163" t="s">
        <v>67</v>
      </c>
      <c r="D8" s="158">
        <f>D9</f>
        <v>2871499.3</v>
      </c>
      <c r="E8" s="158">
        <f>E9</f>
        <v>2871499.3</v>
      </c>
      <c r="F8" s="100">
        <f>D8-E8</f>
        <v>0</v>
      </c>
      <c r="G8" s="125">
        <f t="shared" si="0"/>
        <v>0</v>
      </c>
    </row>
    <row r="9" spans="1:7" ht="12.75">
      <c r="A9" s="39">
        <v>2019</v>
      </c>
      <c r="B9" s="52" t="s">
        <v>179</v>
      </c>
      <c r="C9" s="17" t="s">
        <v>192</v>
      </c>
      <c r="D9" s="11">
        <v>2871499.3</v>
      </c>
      <c r="E9" s="11">
        <v>2871499.3</v>
      </c>
      <c r="F9" s="13">
        <f aca="true" t="shared" si="1" ref="F9:F68">D8-E8</f>
        <v>0</v>
      </c>
      <c r="G9" s="120">
        <f t="shared" si="0"/>
        <v>0</v>
      </c>
    </row>
    <row r="10" spans="1:7" ht="12.75">
      <c r="A10" s="39">
        <v>2019</v>
      </c>
      <c r="B10" s="51" t="s">
        <v>68</v>
      </c>
      <c r="C10" s="38" t="s">
        <v>69</v>
      </c>
      <c r="D10" s="33">
        <v>6.01</v>
      </c>
      <c r="E10" s="33">
        <v>6.01</v>
      </c>
      <c r="F10" s="13">
        <f>D10-E10</f>
        <v>0</v>
      </c>
      <c r="G10" s="121">
        <f t="shared" si="0"/>
        <v>0</v>
      </c>
    </row>
    <row r="11" spans="1:8" ht="12.75">
      <c r="A11" s="6">
        <v>2019</v>
      </c>
      <c r="B11" s="169" t="s">
        <v>240</v>
      </c>
      <c r="C11" s="17" t="s">
        <v>70</v>
      </c>
      <c r="D11" s="11">
        <v>6.01</v>
      </c>
      <c r="E11" s="11">
        <v>6.01</v>
      </c>
      <c r="F11" s="13">
        <f t="shared" si="1"/>
        <v>0</v>
      </c>
      <c r="G11" s="120">
        <f t="shared" si="0"/>
        <v>0</v>
      </c>
      <c r="H11" s="2"/>
    </row>
    <row r="12" spans="1:9" s="208" customFormat="1" ht="12.75">
      <c r="A12" s="57"/>
      <c r="B12" s="202" t="s">
        <v>180</v>
      </c>
      <c r="C12" s="203" t="s">
        <v>23</v>
      </c>
      <c r="D12" s="183">
        <f>SUM(D13,D15,D18)</f>
        <v>25290950.060000002</v>
      </c>
      <c r="E12" s="183">
        <f>SUM(E13,E15,E18)</f>
        <v>24990950.060000002</v>
      </c>
      <c r="F12" s="204">
        <f>D12-E12</f>
        <v>300000</v>
      </c>
      <c r="G12" s="205">
        <f t="shared" si="0"/>
        <v>0.012004345544276597</v>
      </c>
      <c r="H12" s="206"/>
      <c r="I12" s="207"/>
    </row>
    <row r="13" spans="1:8" ht="12.75">
      <c r="A13" s="153">
        <v>2019</v>
      </c>
      <c r="B13" s="170" t="s">
        <v>71</v>
      </c>
      <c r="C13" s="163" t="s">
        <v>72</v>
      </c>
      <c r="D13" s="158">
        <v>0</v>
      </c>
      <c r="E13" s="158">
        <v>0</v>
      </c>
      <c r="F13" s="100"/>
      <c r="G13" s="126"/>
      <c r="H13" s="2"/>
    </row>
    <row r="14" spans="1:8" ht="12.75">
      <c r="A14" s="39">
        <v>2019</v>
      </c>
      <c r="B14" s="52" t="s">
        <v>181</v>
      </c>
      <c r="C14" s="17" t="s">
        <v>73</v>
      </c>
      <c r="D14" s="11">
        <v>0</v>
      </c>
      <c r="E14" s="11">
        <v>0</v>
      </c>
      <c r="F14" s="13">
        <f t="shared" si="1"/>
        <v>0</v>
      </c>
      <c r="G14" s="120"/>
      <c r="H14" s="2"/>
    </row>
    <row r="15" spans="1:7" ht="12.75">
      <c r="A15" s="14">
        <v>2019</v>
      </c>
      <c r="B15" s="162" t="s">
        <v>74</v>
      </c>
      <c r="C15" s="163" t="s">
        <v>75</v>
      </c>
      <c r="D15" s="158">
        <f>(D16+D17)</f>
        <v>15302865</v>
      </c>
      <c r="E15" s="158">
        <f>(E16+E17)</f>
        <v>15002865</v>
      </c>
      <c r="F15" s="74">
        <f>D15-E15</f>
        <v>300000</v>
      </c>
      <c r="G15" s="125">
        <f t="shared" si="0"/>
        <v>0.01999618072948067</v>
      </c>
    </row>
    <row r="16" spans="1:7" ht="12.75">
      <c r="A16" s="39">
        <v>2019</v>
      </c>
      <c r="B16" s="52" t="s">
        <v>241</v>
      </c>
      <c r="C16" s="17" t="s">
        <v>77</v>
      </c>
      <c r="D16" s="11">
        <v>10395762</v>
      </c>
      <c r="E16" s="11">
        <v>10395762</v>
      </c>
      <c r="F16" s="13">
        <f>D16-E16</f>
        <v>0</v>
      </c>
      <c r="G16" s="120">
        <f t="shared" si="0"/>
        <v>0</v>
      </c>
    </row>
    <row r="17" spans="1:7" ht="12.75">
      <c r="A17" s="39">
        <v>2019</v>
      </c>
      <c r="B17" s="52" t="s">
        <v>242</v>
      </c>
      <c r="C17" s="30" t="s">
        <v>243</v>
      </c>
      <c r="D17" s="26">
        <v>4907103</v>
      </c>
      <c r="E17" s="26">
        <v>4607103</v>
      </c>
      <c r="F17" s="13">
        <f>D17-E17</f>
        <v>300000</v>
      </c>
      <c r="G17" s="120">
        <f t="shared" si="0"/>
        <v>0.06511684240617151</v>
      </c>
    </row>
    <row r="18" spans="1:7" ht="12.75">
      <c r="A18" s="14">
        <v>2019</v>
      </c>
      <c r="B18" s="162" t="s">
        <v>76</v>
      </c>
      <c r="C18" s="163" t="s">
        <v>78</v>
      </c>
      <c r="D18" s="158">
        <v>9988085.06</v>
      </c>
      <c r="E18" s="158">
        <v>9988085.06</v>
      </c>
      <c r="F18" s="100">
        <f>D18-E18</f>
        <v>0</v>
      </c>
      <c r="G18" s="125">
        <f t="shared" si="0"/>
        <v>0</v>
      </c>
    </row>
    <row r="19" spans="1:7" ht="12.75">
      <c r="A19" s="39">
        <v>2019</v>
      </c>
      <c r="B19" s="52" t="s">
        <v>79</v>
      </c>
      <c r="C19" s="17" t="s">
        <v>122</v>
      </c>
      <c r="D19" s="11">
        <v>102542.39</v>
      </c>
      <c r="E19" s="11">
        <v>102542.39</v>
      </c>
      <c r="F19" s="13">
        <f t="shared" si="1"/>
        <v>0</v>
      </c>
      <c r="G19" s="120">
        <f t="shared" si="0"/>
        <v>0</v>
      </c>
    </row>
    <row r="20" spans="1:7" ht="12.75">
      <c r="A20" s="39">
        <v>2019</v>
      </c>
      <c r="B20" s="52" t="s">
        <v>80</v>
      </c>
      <c r="C20" s="17" t="s">
        <v>123</v>
      </c>
      <c r="D20" s="11">
        <v>136088.75</v>
      </c>
      <c r="E20" s="11">
        <v>136088.75</v>
      </c>
      <c r="F20" s="13">
        <f t="shared" si="1"/>
        <v>0</v>
      </c>
      <c r="G20" s="120">
        <f t="shared" si="0"/>
        <v>0</v>
      </c>
    </row>
    <row r="21" spans="1:7" ht="12.75">
      <c r="A21" s="39">
        <v>2019</v>
      </c>
      <c r="B21" s="52" t="s">
        <v>81</v>
      </c>
      <c r="C21" s="17" t="s">
        <v>124</v>
      </c>
      <c r="D21" s="11">
        <v>391129.46</v>
      </c>
      <c r="E21" s="11">
        <v>391129.46</v>
      </c>
      <c r="F21" s="13">
        <f t="shared" si="1"/>
        <v>0</v>
      </c>
      <c r="G21" s="120">
        <f t="shared" si="0"/>
        <v>0</v>
      </c>
    </row>
    <row r="22" spans="1:7" ht="12.75">
      <c r="A22" s="39">
        <v>2019</v>
      </c>
      <c r="B22" s="52" t="s">
        <v>82</v>
      </c>
      <c r="C22" s="17" t="s">
        <v>125</v>
      </c>
      <c r="D22" s="11">
        <v>12224.17</v>
      </c>
      <c r="E22" s="11">
        <v>12224.17</v>
      </c>
      <c r="F22" s="13">
        <f t="shared" si="1"/>
        <v>0</v>
      </c>
      <c r="G22" s="120">
        <f t="shared" si="0"/>
        <v>0</v>
      </c>
    </row>
    <row r="23" spans="1:8" ht="12.75">
      <c r="A23" s="39">
        <v>2019</v>
      </c>
      <c r="B23" s="52" t="s">
        <v>83</v>
      </c>
      <c r="C23" s="17" t="s">
        <v>140</v>
      </c>
      <c r="D23" s="11">
        <v>572840.17</v>
      </c>
      <c r="E23" s="11">
        <v>572840.17</v>
      </c>
      <c r="F23" s="13">
        <f t="shared" si="1"/>
        <v>0</v>
      </c>
      <c r="G23" s="120">
        <f t="shared" si="0"/>
        <v>0</v>
      </c>
      <c r="H23" s="3"/>
    </row>
    <row r="24" spans="1:7" ht="12.75">
      <c r="A24" s="39">
        <v>2019</v>
      </c>
      <c r="B24" s="52" t="s">
        <v>84</v>
      </c>
      <c r="C24" s="17" t="s">
        <v>126</v>
      </c>
      <c r="D24" s="11">
        <v>8817.44</v>
      </c>
      <c r="E24" s="11">
        <v>8817.44</v>
      </c>
      <c r="F24" s="13">
        <f t="shared" si="1"/>
        <v>0</v>
      </c>
      <c r="G24" s="120">
        <f t="shared" si="0"/>
        <v>0</v>
      </c>
    </row>
    <row r="25" spans="1:7" ht="12.75">
      <c r="A25" s="39">
        <v>2019</v>
      </c>
      <c r="B25" s="52" t="s">
        <v>85</v>
      </c>
      <c r="C25" s="17" t="s">
        <v>127</v>
      </c>
      <c r="D25" s="11">
        <v>81702.14</v>
      </c>
      <c r="E25" s="11">
        <v>81702.14</v>
      </c>
      <c r="F25" s="13">
        <f t="shared" si="1"/>
        <v>0</v>
      </c>
      <c r="G25" s="120">
        <f t="shared" si="0"/>
        <v>0</v>
      </c>
    </row>
    <row r="26" spans="1:7" ht="12.75">
      <c r="A26" s="39">
        <v>2019</v>
      </c>
      <c r="B26" s="52" t="s">
        <v>86</v>
      </c>
      <c r="C26" s="17" t="s">
        <v>128</v>
      </c>
      <c r="D26" s="11">
        <v>230788.81</v>
      </c>
      <c r="E26" s="11">
        <v>230788.81</v>
      </c>
      <c r="F26" s="13">
        <f t="shared" si="1"/>
        <v>0</v>
      </c>
      <c r="G26" s="120">
        <f t="shared" si="0"/>
        <v>0</v>
      </c>
    </row>
    <row r="27" spans="1:7" ht="12.75">
      <c r="A27" s="39">
        <v>2019</v>
      </c>
      <c r="B27" s="52" t="s">
        <v>87</v>
      </c>
      <c r="C27" s="17" t="s">
        <v>129</v>
      </c>
      <c r="D27" s="11">
        <v>186358.17</v>
      </c>
      <c r="E27" s="11">
        <v>186358.17</v>
      </c>
      <c r="F27" s="13">
        <f t="shared" si="1"/>
        <v>0</v>
      </c>
      <c r="G27" s="120">
        <f t="shared" si="0"/>
        <v>0</v>
      </c>
    </row>
    <row r="28" spans="1:7" ht="12.75">
      <c r="A28" s="39">
        <v>2019</v>
      </c>
      <c r="B28" s="52" t="s">
        <v>88</v>
      </c>
      <c r="C28" s="17" t="s">
        <v>130</v>
      </c>
      <c r="D28" s="11">
        <v>93458.87</v>
      </c>
      <c r="E28" s="11">
        <v>93458.87</v>
      </c>
      <c r="F28" s="13">
        <f t="shared" si="1"/>
        <v>0</v>
      </c>
      <c r="G28" s="120">
        <f t="shared" si="0"/>
        <v>0</v>
      </c>
    </row>
    <row r="29" spans="1:7" ht="12.75">
      <c r="A29" s="39">
        <v>2019</v>
      </c>
      <c r="B29" s="52" t="s">
        <v>89</v>
      </c>
      <c r="C29" s="17" t="s">
        <v>131</v>
      </c>
      <c r="D29" s="11">
        <v>61127.55</v>
      </c>
      <c r="E29" s="11">
        <v>61127.55</v>
      </c>
      <c r="F29" s="13">
        <f t="shared" si="1"/>
        <v>0</v>
      </c>
      <c r="G29" s="120">
        <f t="shared" si="0"/>
        <v>0</v>
      </c>
    </row>
    <row r="30" spans="1:7" ht="12.75">
      <c r="A30" s="39">
        <v>2019</v>
      </c>
      <c r="B30" s="52" t="s">
        <v>90</v>
      </c>
      <c r="C30" s="17" t="s">
        <v>132</v>
      </c>
      <c r="D30" s="11">
        <v>122567.91</v>
      </c>
      <c r="E30" s="11">
        <v>122567.91</v>
      </c>
      <c r="F30" s="13">
        <f t="shared" si="1"/>
        <v>0</v>
      </c>
      <c r="G30" s="120">
        <f t="shared" si="0"/>
        <v>0</v>
      </c>
    </row>
    <row r="31" spans="1:7" ht="12.75">
      <c r="A31" s="39">
        <v>2019</v>
      </c>
      <c r="B31" s="52" t="s">
        <v>91</v>
      </c>
      <c r="C31" s="17" t="s">
        <v>133</v>
      </c>
      <c r="D31" s="11">
        <v>103163.87</v>
      </c>
      <c r="E31" s="11">
        <v>103163.87</v>
      </c>
      <c r="F31" s="13">
        <f t="shared" si="1"/>
        <v>0</v>
      </c>
      <c r="G31" s="120">
        <f t="shared" si="0"/>
        <v>0</v>
      </c>
    </row>
    <row r="32" spans="1:7" ht="12.75">
      <c r="A32" s="39">
        <v>2019</v>
      </c>
      <c r="B32" s="52" t="s">
        <v>92</v>
      </c>
      <c r="C32" s="17" t="s">
        <v>141</v>
      </c>
      <c r="D32" s="11">
        <v>20404.07</v>
      </c>
      <c r="E32" s="11">
        <v>20404.07</v>
      </c>
      <c r="F32" s="13">
        <f t="shared" si="1"/>
        <v>0</v>
      </c>
      <c r="G32" s="120">
        <f t="shared" si="0"/>
        <v>0</v>
      </c>
    </row>
    <row r="33" spans="1:7" ht="12.75">
      <c r="A33" s="39">
        <v>2019</v>
      </c>
      <c r="B33" s="52" t="s">
        <v>93</v>
      </c>
      <c r="C33" s="17" t="s">
        <v>134</v>
      </c>
      <c r="D33" s="11">
        <v>492640.14</v>
      </c>
      <c r="E33" s="11">
        <v>492640.14</v>
      </c>
      <c r="F33" s="13">
        <f t="shared" si="1"/>
        <v>0</v>
      </c>
      <c r="G33" s="120">
        <f t="shared" si="0"/>
        <v>0</v>
      </c>
    </row>
    <row r="34" spans="1:7" ht="12.75">
      <c r="A34" s="39">
        <v>2019</v>
      </c>
      <c r="B34" s="52" t="s">
        <v>94</v>
      </c>
      <c r="C34" s="17" t="s">
        <v>135</v>
      </c>
      <c r="D34" s="11">
        <v>202637.43</v>
      </c>
      <c r="E34" s="11">
        <v>202637.43</v>
      </c>
      <c r="F34" s="13">
        <f t="shared" si="1"/>
        <v>0</v>
      </c>
      <c r="G34" s="120">
        <f t="shared" si="0"/>
        <v>0</v>
      </c>
    </row>
    <row r="35" spans="1:7" ht="12.75">
      <c r="A35" s="39">
        <v>2019</v>
      </c>
      <c r="B35" s="52" t="s">
        <v>95</v>
      </c>
      <c r="C35" s="17" t="s">
        <v>136</v>
      </c>
      <c r="D35" s="11">
        <v>98888.59</v>
      </c>
      <c r="E35" s="11">
        <v>98888.59</v>
      </c>
      <c r="F35" s="13">
        <f t="shared" si="1"/>
        <v>0</v>
      </c>
      <c r="G35" s="120">
        <f t="shared" si="0"/>
        <v>0</v>
      </c>
    </row>
    <row r="36" spans="1:7" ht="12.75">
      <c r="A36" s="39">
        <v>2019</v>
      </c>
      <c r="B36" s="52" t="s">
        <v>96</v>
      </c>
      <c r="C36" s="17" t="s">
        <v>137</v>
      </c>
      <c r="D36" s="11">
        <v>532012.79</v>
      </c>
      <c r="E36" s="11">
        <v>532012.79</v>
      </c>
      <c r="F36" s="13">
        <f t="shared" si="1"/>
        <v>0</v>
      </c>
      <c r="G36" s="120">
        <f t="shared" si="0"/>
        <v>0</v>
      </c>
    </row>
    <row r="37" spans="1:7" ht="12.75">
      <c r="A37" s="39">
        <v>2019</v>
      </c>
      <c r="B37" s="52" t="s">
        <v>97</v>
      </c>
      <c r="C37" s="17" t="s">
        <v>138</v>
      </c>
      <c r="D37" s="11">
        <v>75164.01</v>
      </c>
      <c r="E37" s="11">
        <v>75164.01</v>
      </c>
      <c r="F37" s="13">
        <f t="shared" si="1"/>
        <v>0</v>
      </c>
      <c r="G37" s="120">
        <f t="shared" si="0"/>
        <v>0</v>
      </c>
    </row>
    <row r="38" spans="1:7" ht="12.75">
      <c r="A38" s="39">
        <v>2019</v>
      </c>
      <c r="B38" s="52" t="s">
        <v>98</v>
      </c>
      <c r="C38" s="17" t="s">
        <v>139</v>
      </c>
      <c r="D38" s="11">
        <v>139478.84</v>
      </c>
      <c r="E38" s="11">
        <v>139478.84</v>
      </c>
      <c r="F38" s="13">
        <f t="shared" si="1"/>
        <v>0</v>
      </c>
      <c r="G38" s="120">
        <f t="shared" si="0"/>
        <v>0</v>
      </c>
    </row>
    <row r="39" spans="1:7" ht="12.75">
      <c r="A39" s="39">
        <v>2019</v>
      </c>
      <c r="B39" s="52" t="s">
        <v>99</v>
      </c>
      <c r="C39" s="17" t="s">
        <v>142</v>
      </c>
      <c r="D39" s="11">
        <v>322918.85</v>
      </c>
      <c r="E39" s="11">
        <v>322918.85</v>
      </c>
      <c r="F39" s="13">
        <f t="shared" si="1"/>
        <v>0</v>
      </c>
      <c r="G39" s="120">
        <f t="shared" si="0"/>
        <v>0</v>
      </c>
    </row>
    <row r="40" spans="1:7" ht="12.75">
      <c r="A40" s="39">
        <v>2019</v>
      </c>
      <c r="B40" s="52" t="s">
        <v>100</v>
      </c>
      <c r="C40" s="17" t="s">
        <v>143</v>
      </c>
      <c r="D40" s="11">
        <v>40025.41</v>
      </c>
      <c r="E40" s="11">
        <v>40025.41</v>
      </c>
      <c r="F40" s="13">
        <f t="shared" si="1"/>
        <v>0</v>
      </c>
      <c r="G40" s="120">
        <f t="shared" si="0"/>
        <v>0</v>
      </c>
    </row>
    <row r="41" spans="1:7" ht="12.75">
      <c r="A41" s="39">
        <v>2019</v>
      </c>
      <c r="B41" s="52" t="s">
        <v>101</v>
      </c>
      <c r="C41" s="17" t="s">
        <v>144</v>
      </c>
      <c r="D41" s="11">
        <v>1468208.96</v>
      </c>
      <c r="E41" s="11">
        <v>1468208.96</v>
      </c>
      <c r="F41" s="13">
        <f t="shared" si="1"/>
        <v>0</v>
      </c>
      <c r="G41" s="120">
        <f t="shared" si="0"/>
        <v>0</v>
      </c>
    </row>
    <row r="42" spans="1:7" ht="12.75">
      <c r="A42" s="39">
        <v>2019</v>
      </c>
      <c r="B42" s="52" t="s">
        <v>102</v>
      </c>
      <c r="C42" s="17" t="s">
        <v>145</v>
      </c>
      <c r="D42" s="11">
        <v>75808.73</v>
      </c>
      <c r="E42" s="11">
        <v>75808.73</v>
      </c>
      <c r="F42" s="13">
        <f t="shared" si="1"/>
        <v>0</v>
      </c>
      <c r="G42" s="120">
        <f t="shared" si="0"/>
        <v>0</v>
      </c>
    </row>
    <row r="43" spans="1:7" ht="12.75">
      <c r="A43" s="39">
        <v>2019</v>
      </c>
      <c r="B43" s="52" t="s">
        <v>103</v>
      </c>
      <c r="C43" s="17" t="s">
        <v>146</v>
      </c>
      <c r="D43" s="11">
        <v>275409.95</v>
      </c>
      <c r="E43" s="11">
        <v>275409.95</v>
      </c>
      <c r="F43" s="13">
        <f t="shared" si="1"/>
        <v>0</v>
      </c>
      <c r="G43" s="120">
        <f t="shared" si="0"/>
        <v>0</v>
      </c>
    </row>
    <row r="44" spans="1:7" ht="12.75">
      <c r="A44" s="39">
        <v>2019</v>
      </c>
      <c r="B44" s="52" t="s">
        <v>104</v>
      </c>
      <c r="C44" s="17" t="s">
        <v>147</v>
      </c>
      <c r="D44" s="11">
        <v>335688.77</v>
      </c>
      <c r="E44" s="11">
        <v>335688.77</v>
      </c>
      <c r="F44" s="13">
        <f t="shared" si="1"/>
        <v>0</v>
      </c>
      <c r="G44" s="120">
        <f t="shared" si="0"/>
        <v>0</v>
      </c>
    </row>
    <row r="45" spans="1:7" ht="12.75">
      <c r="A45" s="39">
        <v>2019</v>
      </c>
      <c r="B45" s="52" t="s">
        <v>105</v>
      </c>
      <c r="C45" s="17" t="s">
        <v>148</v>
      </c>
      <c r="D45" s="11">
        <v>844065.17</v>
      </c>
      <c r="E45" s="11">
        <v>844065.17</v>
      </c>
      <c r="F45" s="13">
        <f t="shared" si="1"/>
        <v>0</v>
      </c>
      <c r="G45" s="120">
        <f t="shared" si="0"/>
        <v>0</v>
      </c>
    </row>
    <row r="46" spans="1:7" ht="12.75">
      <c r="A46" s="39">
        <v>2019</v>
      </c>
      <c r="B46" s="52" t="s">
        <v>106</v>
      </c>
      <c r="C46" s="17" t="s">
        <v>149</v>
      </c>
      <c r="D46" s="11">
        <v>156093.64</v>
      </c>
      <c r="E46" s="11">
        <v>156093.64</v>
      </c>
      <c r="F46" s="13">
        <f t="shared" si="1"/>
        <v>0</v>
      </c>
      <c r="G46" s="120">
        <f t="shared" si="0"/>
        <v>0</v>
      </c>
    </row>
    <row r="47" spans="1:7" ht="12.75">
      <c r="A47" s="39">
        <v>2019</v>
      </c>
      <c r="B47" s="52" t="s">
        <v>107</v>
      </c>
      <c r="C47" s="17" t="s">
        <v>150</v>
      </c>
      <c r="D47" s="11">
        <v>196940.55</v>
      </c>
      <c r="E47" s="11">
        <v>196940.55</v>
      </c>
      <c r="F47" s="13">
        <f t="shared" si="1"/>
        <v>0</v>
      </c>
      <c r="G47" s="120">
        <f t="shared" si="0"/>
        <v>0</v>
      </c>
    </row>
    <row r="48" spans="1:7" ht="12.75">
      <c r="A48" s="39">
        <v>2019</v>
      </c>
      <c r="B48" s="52" t="s">
        <v>108</v>
      </c>
      <c r="C48" s="17" t="s">
        <v>151</v>
      </c>
      <c r="D48" s="11">
        <v>5056.71</v>
      </c>
      <c r="E48" s="11">
        <v>5056.71</v>
      </c>
      <c r="F48" s="13">
        <f t="shared" si="1"/>
        <v>0</v>
      </c>
      <c r="G48" s="120">
        <f t="shared" si="0"/>
        <v>0</v>
      </c>
    </row>
    <row r="49" spans="1:7" ht="12.75">
      <c r="A49" s="39">
        <v>2019</v>
      </c>
      <c r="B49" s="52" t="s">
        <v>109</v>
      </c>
      <c r="C49" s="17" t="s">
        <v>152</v>
      </c>
      <c r="D49" s="11">
        <v>34976.23</v>
      </c>
      <c r="E49" s="11">
        <v>34976.23</v>
      </c>
      <c r="F49" s="13">
        <f t="shared" si="1"/>
        <v>0</v>
      </c>
      <c r="G49" s="120">
        <f t="shared" si="0"/>
        <v>0</v>
      </c>
    </row>
    <row r="50" spans="1:7" ht="12.75">
      <c r="A50" s="39">
        <v>2019</v>
      </c>
      <c r="B50" s="52" t="s">
        <v>110</v>
      </c>
      <c r="C50" s="17" t="s">
        <v>153</v>
      </c>
      <c r="D50" s="11">
        <v>123552.46</v>
      </c>
      <c r="E50" s="11">
        <v>123552.46</v>
      </c>
      <c r="F50" s="13">
        <f t="shared" si="1"/>
        <v>0</v>
      </c>
      <c r="G50" s="120">
        <f t="shared" si="0"/>
        <v>0</v>
      </c>
    </row>
    <row r="51" spans="1:7" ht="12.75">
      <c r="A51" s="39">
        <v>2019</v>
      </c>
      <c r="B51" s="52" t="s">
        <v>111</v>
      </c>
      <c r="C51" s="17" t="s">
        <v>154</v>
      </c>
      <c r="D51" s="11">
        <v>16161.31</v>
      </c>
      <c r="E51" s="11">
        <v>16161.31</v>
      </c>
      <c r="F51" s="13">
        <f t="shared" si="1"/>
        <v>0</v>
      </c>
      <c r="G51" s="120">
        <f t="shared" si="0"/>
        <v>0</v>
      </c>
    </row>
    <row r="52" spans="1:7" ht="12.75">
      <c r="A52" s="39">
        <v>2019</v>
      </c>
      <c r="B52" s="52" t="s">
        <v>112</v>
      </c>
      <c r="C52" s="17" t="s">
        <v>155</v>
      </c>
      <c r="D52" s="11">
        <v>423602.41</v>
      </c>
      <c r="E52" s="11">
        <v>423602.41</v>
      </c>
      <c r="F52" s="13">
        <f t="shared" si="1"/>
        <v>0</v>
      </c>
      <c r="G52" s="120">
        <f t="shared" si="0"/>
        <v>0</v>
      </c>
    </row>
    <row r="53" spans="1:7" ht="12.75">
      <c r="A53" s="39">
        <v>2019</v>
      </c>
      <c r="B53" s="52" t="s">
        <v>113</v>
      </c>
      <c r="C53" s="17" t="s">
        <v>156</v>
      </c>
      <c r="D53" s="11">
        <v>202417.55</v>
      </c>
      <c r="E53" s="11">
        <v>202417.55</v>
      </c>
      <c r="F53" s="13">
        <f t="shared" si="1"/>
        <v>0</v>
      </c>
      <c r="G53" s="120">
        <f t="shared" si="0"/>
        <v>0</v>
      </c>
    </row>
    <row r="54" spans="1:7" ht="12.75">
      <c r="A54" s="39">
        <v>2019</v>
      </c>
      <c r="B54" s="52" t="s">
        <v>114</v>
      </c>
      <c r="C54" s="17" t="s">
        <v>157</v>
      </c>
      <c r="D54" s="11">
        <v>131776.31</v>
      </c>
      <c r="E54" s="11">
        <v>131776.31</v>
      </c>
      <c r="F54" s="13">
        <f t="shared" si="1"/>
        <v>0</v>
      </c>
      <c r="G54" s="120">
        <f t="shared" si="0"/>
        <v>0</v>
      </c>
    </row>
    <row r="55" spans="1:7" ht="12.75">
      <c r="A55" s="39">
        <v>2019</v>
      </c>
      <c r="B55" s="52" t="s">
        <v>115</v>
      </c>
      <c r="C55" s="17" t="s">
        <v>158</v>
      </c>
      <c r="D55" s="11">
        <v>202134.4</v>
      </c>
      <c r="E55" s="11">
        <v>202134.4</v>
      </c>
      <c r="F55" s="13">
        <f t="shared" si="1"/>
        <v>0</v>
      </c>
      <c r="G55" s="120">
        <f t="shared" si="0"/>
        <v>0</v>
      </c>
    </row>
    <row r="56" spans="1:7" ht="12.75">
      <c r="A56" s="39">
        <v>2019</v>
      </c>
      <c r="B56" s="52" t="s">
        <v>116</v>
      </c>
      <c r="C56" s="17" t="s">
        <v>159</v>
      </c>
      <c r="D56" s="11">
        <v>192457.09</v>
      </c>
      <c r="E56" s="11">
        <v>192457.09</v>
      </c>
      <c r="F56" s="13">
        <f t="shared" si="1"/>
        <v>0</v>
      </c>
      <c r="G56" s="120">
        <f t="shared" si="0"/>
        <v>0</v>
      </c>
    </row>
    <row r="57" spans="1:7" ht="12.75">
      <c r="A57" s="39">
        <v>2019</v>
      </c>
      <c r="B57" s="52" t="s">
        <v>117</v>
      </c>
      <c r="C57" s="17" t="s">
        <v>160</v>
      </c>
      <c r="D57" s="11">
        <v>365375.88</v>
      </c>
      <c r="E57" s="11">
        <v>365375.88</v>
      </c>
      <c r="F57" s="13">
        <f t="shared" si="1"/>
        <v>0</v>
      </c>
      <c r="G57" s="120">
        <f t="shared" si="0"/>
        <v>0</v>
      </c>
    </row>
    <row r="58" spans="1:7" ht="12.75">
      <c r="A58" s="39">
        <v>2019</v>
      </c>
      <c r="B58" s="52" t="s">
        <v>118</v>
      </c>
      <c r="C58" s="17" t="s">
        <v>161</v>
      </c>
      <c r="D58" s="11">
        <v>9641.68</v>
      </c>
      <c r="E58" s="11">
        <v>9641.68</v>
      </c>
      <c r="F58" s="13">
        <f t="shared" si="1"/>
        <v>0</v>
      </c>
      <c r="G58" s="120">
        <f t="shared" si="0"/>
        <v>0</v>
      </c>
    </row>
    <row r="59" spans="1:7" ht="12.75">
      <c r="A59" s="39">
        <v>2019</v>
      </c>
      <c r="B59" s="52" t="s">
        <v>119</v>
      </c>
      <c r="C59" s="17" t="s">
        <v>162</v>
      </c>
      <c r="D59" s="11">
        <v>157284.87</v>
      </c>
      <c r="E59" s="11">
        <v>157284.87</v>
      </c>
      <c r="F59" s="13">
        <f t="shared" si="1"/>
        <v>0</v>
      </c>
      <c r="G59" s="120">
        <f t="shared" si="0"/>
        <v>0</v>
      </c>
    </row>
    <row r="60" spans="1:7" ht="12.75">
      <c r="A60" s="39">
        <v>2019</v>
      </c>
      <c r="B60" s="52" t="s">
        <v>120</v>
      </c>
      <c r="C60" s="17" t="s">
        <v>163</v>
      </c>
      <c r="D60" s="11">
        <v>15577.73</v>
      </c>
      <c r="E60" s="11">
        <v>15577.73</v>
      </c>
      <c r="F60" s="13">
        <f t="shared" si="1"/>
        <v>0</v>
      </c>
      <c r="G60" s="120">
        <f t="shared" si="0"/>
        <v>0</v>
      </c>
    </row>
    <row r="61" spans="1:7" ht="12.75">
      <c r="A61" s="6">
        <v>2019</v>
      </c>
      <c r="B61" s="169" t="s">
        <v>121</v>
      </c>
      <c r="C61" s="17" t="s">
        <v>164</v>
      </c>
      <c r="D61" s="11">
        <v>728874.83</v>
      </c>
      <c r="E61" s="11">
        <v>728874.83</v>
      </c>
      <c r="F61" s="13">
        <f t="shared" si="1"/>
        <v>0</v>
      </c>
      <c r="G61" s="120">
        <f t="shared" si="0"/>
        <v>0</v>
      </c>
    </row>
    <row r="62" spans="1:9" s="208" customFormat="1" ht="12.75">
      <c r="A62" s="209"/>
      <c r="B62" s="202" t="s">
        <v>182</v>
      </c>
      <c r="C62" s="203" t="s">
        <v>24</v>
      </c>
      <c r="D62" s="183">
        <f>SUM(D63:D64)</f>
        <v>1500</v>
      </c>
      <c r="E62" s="183">
        <f>SUM(E63:E64)</f>
        <v>1500</v>
      </c>
      <c r="F62" s="144">
        <f>D62-E62</f>
        <v>0</v>
      </c>
      <c r="G62" s="145">
        <f t="shared" si="0"/>
        <v>0</v>
      </c>
      <c r="I62" s="207"/>
    </row>
    <row r="63" spans="1:7" ht="12.75">
      <c r="A63" s="153">
        <v>2019</v>
      </c>
      <c r="B63" s="170" t="s">
        <v>196</v>
      </c>
      <c r="C63" s="163" t="s">
        <v>200</v>
      </c>
      <c r="D63" s="158">
        <v>1400</v>
      </c>
      <c r="E63" s="158">
        <v>1400</v>
      </c>
      <c r="F63" s="100">
        <f>D63-E63</f>
        <v>0</v>
      </c>
      <c r="G63" s="125">
        <f t="shared" si="0"/>
        <v>0</v>
      </c>
    </row>
    <row r="64" spans="1:7" ht="12.75">
      <c r="A64" s="14">
        <v>2019</v>
      </c>
      <c r="B64" s="162" t="s">
        <v>244</v>
      </c>
      <c r="C64" s="163" t="s">
        <v>165</v>
      </c>
      <c r="D64" s="158">
        <v>100</v>
      </c>
      <c r="E64" s="158">
        <v>100</v>
      </c>
      <c r="F64" s="100">
        <f>D64-E64</f>
        <v>0</v>
      </c>
      <c r="G64" s="125">
        <f t="shared" si="0"/>
        <v>0</v>
      </c>
    </row>
    <row r="65" spans="1:7" ht="12.75">
      <c r="A65" s="6">
        <v>2019</v>
      </c>
      <c r="B65" s="172" t="s">
        <v>183</v>
      </c>
      <c r="C65" s="98" t="s">
        <v>165</v>
      </c>
      <c r="D65" s="104">
        <v>100</v>
      </c>
      <c r="E65" s="104">
        <v>100</v>
      </c>
      <c r="F65" s="13">
        <f t="shared" si="1"/>
        <v>0</v>
      </c>
      <c r="G65" s="120"/>
    </row>
    <row r="66" spans="1:9" s="208" customFormat="1" ht="12.75">
      <c r="A66" s="209"/>
      <c r="B66" s="202" t="s">
        <v>184</v>
      </c>
      <c r="C66" s="203" t="s">
        <v>25</v>
      </c>
      <c r="D66" s="183">
        <f>D70</f>
        <v>50000</v>
      </c>
      <c r="E66" s="183">
        <v>0</v>
      </c>
      <c r="F66" s="144">
        <f>D66-E66</f>
        <v>50000</v>
      </c>
      <c r="G66" s="145"/>
      <c r="I66" s="207"/>
    </row>
    <row r="67" spans="1:7" ht="12.75">
      <c r="A67" s="153">
        <v>2019</v>
      </c>
      <c r="B67" s="170" t="s">
        <v>201</v>
      </c>
      <c r="C67" s="163" t="s">
        <v>25</v>
      </c>
      <c r="D67" s="158">
        <v>0</v>
      </c>
      <c r="E67" s="158">
        <v>0</v>
      </c>
      <c r="F67" s="100"/>
      <c r="G67" s="126"/>
    </row>
    <row r="68" spans="1:7" ht="12.75">
      <c r="A68" s="39">
        <v>2019</v>
      </c>
      <c r="B68" s="52" t="s">
        <v>166</v>
      </c>
      <c r="C68" s="17" t="s">
        <v>194</v>
      </c>
      <c r="D68" s="11">
        <v>0</v>
      </c>
      <c r="E68" s="11">
        <v>0</v>
      </c>
      <c r="F68" s="13">
        <f t="shared" si="1"/>
        <v>0</v>
      </c>
      <c r="G68" s="120"/>
    </row>
    <row r="69" spans="1:8" ht="12.75">
      <c r="A69" s="14">
        <v>2019</v>
      </c>
      <c r="B69" s="162" t="s">
        <v>202</v>
      </c>
      <c r="C69" s="163" t="s">
        <v>195</v>
      </c>
      <c r="D69" s="158">
        <f>D70</f>
        <v>50000</v>
      </c>
      <c r="E69" s="158"/>
      <c r="F69" s="74">
        <f>D69-E69</f>
        <v>50000</v>
      </c>
      <c r="G69" s="171"/>
      <c r="H69" s="3"/>
    </row>
    <row r="70" spans="1:8" ht="12.75">
      <c r="A70" s="39">
        <v>2019</v>
      </c>
      <c r="B70" s="52" t="s">
        <v>185</v>
      </c>
      <c r="C70" s="17" t="s">
        <v>195</v>
      </c>
      <c r="D70" s="11">
        <v>50000</v>
      </c>
      <c r="E70" s="11"/>
      <c r="F70" s="13"/>
      <c r="G70" s="127"/>
      <c r="H70" s="3"/>
    </row>
    <row r="71" spans="1:9" s="208" customFormat="1" ht="12.75">
      <c r="A71" s="209"/>
      <c r="B71" s="202" t="s">
        <v>186</v>
      </c>
      <c r="C71" s="210" t="s">
        <v>64</v>
      </c>
      <c r="D71" s="211">
        <v>20000</v>
      </c>
      <c r="E71" s="211">
        <v>20000</v>
      </c>
      <c r="F71" s="212">
        <f>D71-E71</f>
        <v>0</v>
      </c>
      <c r="G71" s="141">
        <f>+F71/E71</f>
        <v>0</v>
      </c>
      <c r="H71" s="213"/>
      <c r="I71" s="207"/>
    </row>
    <row r="72" spans="1:7" ht="12.75">
      <c r="A72" s="14">
        <v>2019</v>
      </c>
      <c r="B72" s="162" t="s">
        <v>197</v>
      </c>
      <c r="C72" s="163" t="s">
        <v>245</v>
      </c>
      <c r="D72" s="158">
        <v>20000</v>
      </c>
      <c r="E72" s="158">
        <v>20000</v>
      </c>
      <c r="F72" s="74">
        <f>D72-E72</f>
        <v>0</v>
      </c>
      <c r="G72" s="126">
        <f>+F72/E72</f>
        <v>0</v>
      </c>
    </row>
    <row r="73" spans="1:7" ht="12.75">
      <c r="A73" s="39">
        <v>2019</v>
      </c>
      <c r="B73" s="52" t="s">
        <v>188</v>
      </c>
      <c r="C73" s="17" t="s">
        <v>198</v>
      </c>
      <c r="D73" s="11">
        <v>20000</v>
      </c>
      <c r="E73" s="11">
        <v>20000</v>
      </c>
      <c r="F73" s="13">
        <f aca="true" t="shared" si="2" ref="F73:F80">D72-E72</f>
        <v>0</v>
      </c>
      <c r="G73" s="120">
        <f>+F73/E73</f>
        <v>0</v>
      </c>
    </row>
    <row r="74" spans="1:7" ht="12.75">
      <c r="A74" s="14">
        <v>2019</v>
      </c>
      <c r="B74" s="162" t="s">
        <v>199</v>
      </c>
      <c r="C74" s="163" t="s">
        <v>167</v>
      </c>
      <c r="D74" s="164">
        <v>0</v>
      </c>
      <c r="E74" s="164">
        <v>0</v>
      </c>
      <c r="F74" s="100">
        <f t="shared" si="2"/>
        <v>0</v>
      </c>
      <c r="G74" s="126"/>
    </row>
    <row r="75" spans="1:7" ht="12.75">
      <c r="A75" s="6">
        <v>2019</v>
      </c>
      <c r="B75" s="169" t="s">
        <v>189</v>
      </c>
      <c r="C75" s="17" t="s">
        <v>167</v>
      </c>
      <c r="D75" s="11">
        <v>0</v>
      </c>
      <c r="E75" s="11">
        <v>0</v>
      </c>
      <c r="F75" s="13">
        <f t="shared" si="2"/>
        <v>0</v>
      </c>
      <c r="G75" s="120"/>
    </row>
    <row r="76" spans="1:9" s="208" customFormat="1" ht="12.75">
      <c r="A76" s="209"/>
      <c r="B76" s="202" t="s">
        <v>187</v>
      </c>
      <c r="C76" s="203" t="s">
        <v>31</v>
      </c>
      <c r="D76" s="183">
        <f>(D77+D79)</f>
        <v>0</v>
      </c>
      <c r="E76" s="183">
        <f>(E77+E79)</f>
        <v>0</v>
      </c>
      <c r="F76" s="144">
        <f>D76-E76</f>
        <v>0</v>
      </c>
      <c r="G76" s="145"/>
      <c r="I76" s="207"/>
    </row>
    <row r="77" spans="1:7" ht="12.75">
      <c r="A77" s="153">
        <v>2019</v>
      </c>
      <c r="B77" s="170" t="s">
        <v>203</v>
      </c>
      <c r="C77" s="163" t="s">
        <v>246</v>
      </c>
      <c r="D77" s="158">
        <v>0</v>
      </c>
      <c r="E77" s="158">
        <v>0</v>
      </c>
      <c r="F77" s="74">
        <f>D77-E77</f>
        <v>0</v>
      </c>
      <c r="G77" s="126"/>
    </row>
    <row r="78" spans="1:7" ht="12.75">
      <c r="A78" s="39">
        <v>2019</v>
      </c>
      <c r="B78" s="52" t="s">
        <v>169</v>
      </c>
      <c r="C78" s="17" t="s">
        <v>168</v>
      </c>
      <c r="D78" s="11">
        <v>0</v>
      </c>
      <c r="E78" s="11">
        <v>0</v>
      </c>
      <c r="F78" s="13">
        <f t="shared" si="2"/>
        <v>0</v>
      </c>
      <c r="G78" s="120"/>
    </row>
    <row r="79" spans="1:7" ht="12" customHeight="1">
      <c r="A79" s="14">
        <v>2019</v>
      </c>
      <c r="B79" s="162" t="s">
        <v>204</v>
      </c>
      <c r="C79" s="163" t="s">
        <v>205</v>
      </c>
      <c r="D79" s="158">
        <v>0</v>
      </c>
      <c r="E79" s="158">
        <v>0</v>
      </c>
      <c r="F79" s="74">
        <f>D79-E79</f>
        <v>0</v>
      </c>
      <c r="G79" s="126"/>
    </row>
    <row r="80" spans="1:7" ht="12.75">
      <c r="A80" s="39">
        <v>2019</v>
      </c>
      <c r="B80" s="52" t="s">
        <v>247</v>
      </c>
      <c r="C80" s="18" t="s">
        <v>248</v>
      </c>
      <c r="D80" s="12">
        <v>0</v>
      </c>
      <c r="E80" s="12">
        <v>0</v>
      </c>
      <c r="F80" s="13">
        <f t="shared" si="2"/>
        <v>0</v>
      </c>
      <c r="G80" s="120"/>
    </row>
    <row r="81" spans="1:7" ht="13.5" thickBot="1">
      <c r="A81" s="187"/>
      <c r="B81" s="188"/>
      <c r="C81" s="189" t="s">
        <v>0</v>
      </c>
      <c r="D81" s="190">
        <f>SUM(D5,D12,D62,D66,D71,D76)</f>
        <v>28278955.37</v>
      </c>
      <c r="E81" s="190">
        <f>SUM(E5,E12,E62,E66,E71,E76)</f>
        <v>27928955.37</v>
      </c>
      <c r="F81" s="191">
        <f>D81-E81</f>
        <v>350000</v>
      </c>
      <c r="G81" s="192">
        <f>+F81/E81</f>
        <v>0.012531797031547907</v>
      </c>
    </row>
    <row r="82" spans="1:7" ht="12.75">
      <c r="A82" s="3"/>
      <c r="B82" s="28"/>
      <c r="C82" s="22"/>
      <c r="D82" s="16"/>
      <c r="E82" s="16"/>
      <c r="F82" s="15"/>
      <c r="G82" s="29"/>
    </row>
    <row r="83" spans="1:7" ht="12.75">
      <c r="A83" s="3"/>
      <c r="B83" s="28"/>
      <c r="C83" s="22"/>
      <c r="D83" s="16"/>
      <c r="E83" s="16"/>
      <c r="F83" s="15"/>
      <c r="G83" s="29"/>
    </row>
    <row r="88" spans="2:7" ht="13.5" thickBot="1">
      <c r="B88" s="173"/>
      <c r="C88" s="174" t="s">
        <v>26</v>
      </c>
      <c r="D88" s="175">
        <v>2019</v>
      </c>
      <c r="E88" s="175">
        <v>2018</v>
      </c>
      <c r="F88" s="57" t="s">
        <v>5</v>
      </c>
      <c r="G88" s="176" t="s">
        <v>32</v>
      </c>
    </row>
    <row r="89" spans="2:7" ht="12.75">
      <c r="B89" s="194">
        <v>3</v>
      </c>
      <c r="C89" s="197" t="s">
        <v>22</v>
      </c>
      <c r="D89" s="177">
        <f>D5</f>
        <v>2916505.3099999996</v>
      </c>
      <c r="E89" s="177">
        <f>SUM(E6,E8,E10)</f>
        <v>2916505.3099999996</v>
      </c>
      <c r="F89" s="178">
        <f>D89-E89</f>
        <v>0</v>
      </c>
      <c r="G89" s="119">
        <f aca="true" t="shared" si="3" ref="G89:G95">+F89/E89</f>
        <v>0</v>
      </c>
    </row>
    <row r="90" spans="2:7" ht="12.75">
      <c r="B90" s="194">
        <v>4</v>
      </c>
      <c r="C90" s="197" t="s">
        <v>23</v>
      </c>
      <c r="D90" s="179">
        <f>D12</f>
        <v>25290950.060000002</v>
      </c>
      <c r="E90" s="179">
        <f>SUM(E13,E15,E18)</f>
        <v>24990950.060000002</v>
      </c>
      <c r="F90" s="180">
        <f aca="true" t="shared" si="4" ref="F90:F95">D90-E90</f>
        <v>300000</v>
      </c>
      <c r="G90" s="119">
        <f t="shared" si="3"/>
        <v>0.012004345544276597</v>
      </c>
    </row>
    <row r="91" spans="2:7" ht="12.75">
      <c r="B91" s="194">
        <v>5</v>
      </c>
      <c r="C91" s="197" t="s">
        <v>24</v>
      </c>
      <c r="D91" s="179">
        <f>D62</f>
        <v>1500</v>
      </c>
      <c r="E91" s="179">
        <f>SUM(E63,E65)</f>
        <v>1500</v>
      </c>
      <c r="F91" s="180">
        <f t="shared" si="4"/>
        <v>0</v>
      </c>
      <c r="G91" s="119">
        <f t="shared" si="3"/>
        <v>0</v>
      </c>
    </row>
    <row r="92" spans="2:7" ht="12.75">
      <c r="B92" s="194">
        <v>7</v>
      </c>
      <c r="C92" s="197" t="s">
        <v>25</v>
      </c>
      <c r="D92" s="179">
        <f>D66</f>
        <v>50000</v>
      </c>
      <c r="E92" s="179">
        <f>E66</f>
        <v>0</v>
      </c>
      <c r="F92" s="180">
        <f t="shared" si="4"/>
        <v>50000</v>
      </c>
      <c r="G92" s="119"/>
    </row>
    <row r="93" spans="2:8" ht="12.75">
      <c r="B93" s="194">
        <v>8</v>
      </c>
      <c r="C93" s="197" t="s">
        <v>64</v>
      </c>
      <c r="D93" s="179">
        <f>D71</f>
        <v>20000</v>
      </c>
      <c r="E93" s="179">
        <f>SUM(E72)</f>
        <v>20000</v>
      </c>
      <c r="F93" s="180">
        <f t="shared" si="4"/>
        <v>0</v>
      </c>
      <c r="G93" s="119">
        <f t="shared" si="3"/>
        <v>0</v>
      </c>
      <c r="H93" t="s">
        <v>250</v>
      </c>
    </row>
    <row r="94" spans="2:7" ht="12.75">
      <c r="B94" s="194">
        <v>9</v>
      </c>
      <c r="C94" s="197" t="s">
        <v>31</v>
      </c>
      <c r="D94" s="179">
        <f>D76</f>
        <v>0</v>
      </c>
      <c r="E94" s="179">
        <f>SUM(E77,E79)</f>
        <v>0</v>
      </c>
      <c r="F94" s="180">
        <f t="shared" si="4"/>
        <v>0</v>
      </c>
      <c r="G94" s="119"/>
    </row>
    <row r="95" spans="2:7" ht="12.75">
      <c r="B95" s="181"/>
      <c r="C95" s="182" t="s">
        <v>0</v>
      </c>
      <c r="D95" s="183">
        <f>SUM(D89:D94)</f>
        <v>28278955.37</v>
      </c>
      <c r="E95" s="183">
        <f>SUM(E89:E94)</f>
        <v>27928955.37</v>
      </c>
      <c r="F95" s="144">
        <f t="shared" si="4"/>
        <v>350000</v>
      </c>
      <c r="G95" s="184">
        <f t="shared" si="3"/>
        <v>0.012531797031547907</v>
      </c>
    </row>
    <row r="98" spans="2:9" ht="12.75">
      <c r="B98"/>
      <c r="C98" s="1"/>
      <c r="D98"/>
      <c r="E98"/>
      <c r="I98"/>
    </row>
    <row r="99" spans="2:9" ht="12.75">
      <c r="B99"/>
      <c r="C99" s="1"/>
      <c r="D99"/>
      <c r="E99"/>
      <c r="I99"/>
    </row>
    <row r="100" spans="2:9" ht="12.75">
      <c r="B100"/>
      <c r="C100" s="1"/>
      <c r="D100"/>
      <c r="E100"/>
      <c r="I100"/>
    </row>
    <row r="101" spans="2:9" ht="12.75">
      <c r="B101" s="23"/>
      <c r="C101" s="1"/>
      <c r="D101"/>
      <c r="E101"/>
      <c r="I101"/>
    </row>
    <row r="102" spans="2:9" ht="12.75">
      <c r="B102"/>
      <c r="C102" s="1"/>
      <c r="D102"/>
      <c r="E102"/>
      <c r="I102"/>
    </row>
    <row r="103" spans="2:9" ht="12.75">
      <c r="B103"/>
      <c r="C103" s="1"/>
      <c r="D103"/>
      <c r="E103"/>
      <c r="I103"/>
    </row>
    <row r="104" spans="2:9" ht="12.75">
      <c r="B104"/>
      <c r="C104" s="1"/>
      <c r="D104"/>
      <c r="E104"/>
      <c r="I104"/>
    </row>
    <row r="105" spans="2:9" ht="12.75">
      <c r="B105"/>
      <c r="C105" s="1"/>
      <c r="D105"/>
      <c r="E105"/>
      <c r="I105"/>
    </row>
  </sheetData>
  <sheetProtection/>
  <printOptions/>
  <pageMargins left="0.75" right="0.75" top="0.8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tabSelected="1" zoomScalePageLayoutView="0" workbookViewId="0" topLeftCell="A14">
      <selection activeCell="N102" sqref="N102"/>
    </sheetView>
  </sheetViews>
  <sheetFormatPr defaultColWidth="11.421875" defaultRowHeight="12.75"/>
  <cols>
    <col min="1" max="1" width="5.57421875" style="4" customWidth="1"/>
    <col min="2" max="2" width="4.421875" style="5" customWidth="1"/>
    <col min="3" max="3" width="6.57421875" style="0" customWidth="1"/>
    <col min="4" max="4" width="58.8515625" style="8" customWidth="1"/>
    <col min="5" max="6" width="17.57421875" style="86" customWidth="1"/>
    <col min="7" max="7" width="14.57421875" style="0" bestFit="1" customWidth="1"/>
    <col min="8" max="8" width="13.00390625" style="0" customWidth="1"/>
    <col min="9" max="9" width="14.00390625" style="0" hidden="1" customWidth="1"/>
    <col min="10" max="10" width="14.28125" style="0" hidden="1" customWidth="1"/>
  </cols>
  <sheetData>
    <row r="1" spans="1:6" ht="15.75" thickBot="1">
      <c r="A1" s="3"/>
      <c r="B1" s="3"/>
      <c r="D1" s="24" t="s">
        <v>258</v>
      </c>
      <c r="E1" s="85"/>
      <c r="F1" s="85"/>
    </row>
    <row r="2" spans="1:3" ht="12.75">
      <c r="A2" s="3"/>
      <c r="B2" s="3"/>
      <c r="C2" s="3"/>
    </row>
    <row r="3" spans="1:10" ht="12.75">
      <c r="A3" s="14" t="s">
        <v>1</v>
      </c>
      <c r="B3" s="14" t="s">
        <v>2</v>
      </c>
      <c r="C3" s="55" t="s">
        <v>3</v>
      </c>
      <c r="D3" s="54" t="s">
        <v>4</v>
      </c>
      <c r="E3" s="87">
        <v>2019</v>
      </c>
      <c r="F3" s="87">
        <v>2018</v>
      </c>
      <c r="G3" s="128" t="s">
        <v>5</v>
      </c>
      <c r="H3" s="14" t="s">
        <v>32</v>
      </c>
      <c r="I3" s="88" t="s">
        <v>210</v>
      </c>
      <c r="J3" s="87">
        <v>2012</v>
      </c>
    </row>
    <row r="4" spans="1:10" s="56" customFormat="1" ht="12.75">
      <c r="A4" s="64"/>
      <c r="B4" s="64"/>
      <c r="C4" s="68">
        <v>1</v>
      </c>
      <c r="D4" s="76" t="s">
        <v>27</v>
      </c>
      <c r="E4" s="222">
        <f>SUM(E5+E7+E11+E14+E16+E19)</f>
        <v>23888827.84</v>
      </c>
      <c r="F4" s="222">
        <f>SUM(F5+F7+F11+F14+F16+F19)</f>
        <v>23588827.840000004</v>
      </c>
      <c r="G4" s="144">
        <f>E4-F4</f>
        <v>299999.9999999963</v>
      </c>
      <c r="H4" s="145">
        <f aca="true" t="shared" si="0" ref="H4:H69">+G4/F4</f>
        <v>0.012717885010431964</v>
      </c>
      <c r="I4" s="113" t="e">
        <f>SUM(I5,I7,I11,I16,I19)</f>
        <v>#REF!</v>
      </c>
      <c r="J4" s="66">
        <f>SUM(J5,J7,J11,J16,J19)</f>
        <v>21828899.459999997</v>
      </c>
    </row>
    <row r="5" spans="1:12" ht="12.75">
      <c r="A5" s="14">
        <v>2019</v>
      </c>
      <c r="B5" s="137">
        <v>136</v>
      </c>
      <c r="C5" s="143">
        <v>10</v>
      </c>
      <c r="D5" s="138" t="s">
        <v>37</v>
      </c>
      <c r="E5" s="139">
        <f>E6</f>
        <v>55455.4</v>
      </c>
      <c r="F5" s="139">
        <f>F6</f>
        <v>54100.28</v>
      </c>
      <c r="G5" s="140">
        <f>E5-F5</f>
        <v>1355.1200000000026</v>
      </c>
      <c r="H5" s="141">
        <f t="shared" si="0"/>
        <v>0.025048299195494048</v>
      </c>
      <c r="I5" s="53">
        <v>15907.92</v>
      </c>
      <c r="J5" s="53">
        <v>57285.62</v>
      </c>
      <c r="L5" s="99"/>
    </row>
    <row r="6" spans="1:10" ht="12.75">
      <c r="A6" s="39">
        <v>2019</v>
      </c>
      <c r="B6" s="46">
        <v>136</v>
      </c>
      <c r="C6" s="39">
        <v>100</v>
      </c>
      <c r="D6" s="45" t="s">
        <v>7</v>
      </c>
      <c r="E6" s="60">
        <v>55455.4</v>
      </c>
      <c r="F6" s="60">
        <v>54100.28</v>
      </c>
      <c r="G6" s="114"/>
      <c r="H6" s="119"/>
      <c r="I6" s="107">
        <v>15907.92</v>
      </c>
      <c r="J6" s="27">
        <v>57285.62</v>
      </c>
    </row>
    <row r="7" spans="1:10" ht="12.75">
      <c r="A7" s="14">
        <v>2019</v>
      </c>
      <c r="B7" s="137">
        <v>136</v>
      </c>
      <c r="C7" s="70">
        <v>12</v>
      </c>
      <c r="D7" s="142" t="s">
        <v>38</v>
      </c>
      <c r="E7" s="139">
        <f>(E8+E9+E10)</f>
        <v>14053766.58</v>
      </c>
      <c r="F7" s="139">
        <f>(F8+F9+F10)</f>
        <v>14049551.870000001</v>
      </c>
      <c r="G7" s="140">
        <f>E7-F7</f>
        <v>4214.709999999031</v>
      </c>
      <c r="H7" s="141">
        <f t="shared" si="0"/>
        <v>0.0002999889276894802</v>
      </c>
      <c r="I7" s="53">
        <f>(I8+I9+I10)</f>
        <v>3085408.72</v>
      </c>
      <c r="J7" s="36">
        <f>(J8+J9+J10)</f>
        <v>12454238.82</v>
      </c>
    </row>
    <row r="8" spans="1:10" ht="12.75">
      <c r="A8" s="39">
        <v>2019</v>
      </c>
      <c r="B8" s="46">
        <v>136</v>
      </c>
      <c r="C8" s="39">
        <v>120</v>
      </c>
      <c r="D8" s="45" t="s">
        <v>33</v>
      </c>
      <c r="E8" s="60">
        <v>4100100.86</v>
      </c>
      <c r="F8" s="60">
        <v>4033638.56</v>
      </c>
      <c r="G8" s="130">
        <f>E8-F8</f>
        <v>66462.29999999981</v>
      </c>
      <c r="H8" s="120">
        <f t="shared" si="0"/>
        <v>0.016477009283647818</v>
      </c>
      <c r="I8" s="107">
        <v>949332.5</v>
      </c>
      <c r="J8" s="27">
        <v>3196828.84</v>
      </c>
    </row>
    <row r="9" spans="1:11" ht="12.75">
      <c r="A9" s="39">
        <v>2019</v>
      </c>
      <c r="B9" s="46">
        <v>136</v>
      </c>
      <c r="C9" s="39">
        <v>121</v>
      </c>
      <c r="D9" s="45" t="s">
        <v>34</v>
      </c>
      <c r="E9" s="60">
        <v>9953665.72</v>
      </c>
      <c r="F9" s="60">
        <v>9603651.92</v>
      </c>
      <c r="G9" s="130">
        <f>E9-F9</f>
        <v>350013.80000000075</v>
      </c>
      <c r="H9" s="120">
        <f t="shared" si="0"/>
        <v>0.036445906506782345</v>
      </c>
      <c r="I9" s="107">
        <v>2136076.22</v>
      </c>
      <c r="J9" s="27">
        <v>9257409.98</v>
      </c>
      <c r="K9" s="35"/>
    </row>
    <row r="10" spans="1:10" ht="12.75">
      <c r="A10" s="39"/>
      <c r="B10" s="46"/>
      <c r="C10" s="39"/>
      <c r="D10" s="45"/>
      <c r="E10" s="27"/>
      <c r="F10" s="27">
        <v>412261.39</v>
      </c>
      <c r="G10" s="114">
        <f>F10-E10</f>
        <v>412261.39</v>
      </c>
      <c r="H10" s="119"/>
      <c r="I10" s="107"/>
      <c r="J10" s="27">
        <v>0</v>
      </c>
    </row>
    <row r="11" spans="1:10" ht="12.75">
      <c r="A11" s="14">
        <v>2019</v>
      </c>
      <c r="B11" s="137">
        <v>136</v>
      </c>
      <c r="C11" s="70">
        <v>13</v>
      </c>
      <c r="D11" s="142" t="s">
        <v>39</v>
      </c>
      <c r="E11" s="139">
        <v>0</v>
      </c>
      <c r="F11" s="139">
        <v>31200.22</v>
      </c>
      <c r="G11" s="140">
        <f aca="true" t="shared" si="1" ref="G11:G44">E11-F11</f>
        <v>-31200.22</v>
      </c>
      <c r="H11" s="141">
        <f t="shared" si="0"/>
        <v>-1</v>
      </c>
      <c r="I11" s="53" t="e">
        <f>(#REF!+I13)</f>
        <v>#REF!</v>
      </c>
      <c r="J11" s="36">
        <v>65568.78</v>
      </c>
    </row>
    <row r="12" spans="1:10" ht="12.75">
      <c r="A12" s="39">
        <v>2019</v>
      </c>
      <c r="B12" s="46">
        <v>136</v>
      </c>
      <c r="C12" s="49">
        <v>130</v>
      </c>
      <c r="D12" s="41" t="s">
        <v>213</v>
      </c>
      <c r="E12" s="60">
        <v>0</v>
      </c>
      <c r="F12" s="60">
        <v>0</v>
      </c>
      <c r="G12" s="130">
        <f t="shared" si="1"/>
        <v>0</v>
      </c>
      <c r="H12" s="120"/>
      <c r="I12" s="53"/>
      <c r="J12" s="36"/>
    </row>
    <row r="13" spans="1:10" ht="12.75">
      <c r="A13" s="39">
        <v>2019</v>
      </c>
      <c r="B13" s="46">
        <v>136</v>
      </c>
      <c r="C13" s="39">
        <v>131</v>
      </c>
      <c r="D13" s="45" t="s">
        <v>8</v>
      </c>
      <c r="E13" s="60">
        <v>0</v>
      </c>
      <c r="F13" s="60">
        <v>31200.22</v>
      </c>
      <c r="G13" s="130">
        <f t="shared" si="1"/>
        <v>-31200.22</v>
      </c>
      <c r="H13" s="120">
        <f t="shared" si="0"/>
        <v>-1</v>
      </c>
      <c r="I13" s="107">
        <v>4221.48</v>
      </c>
      <c r="J13" s="27">
        <v>29550.36</v>
      </c>
    </row>
    <row r="14" spans="1:10" ht="12.75">
      <c r="A14" s="14">
        <v>2019</v>
      </c>
      <c r="B14" s="137">
        <v>136</v>
      </c>
      <c r="C14" s="70">
        <v>14</v>
      </c>
      <c r="D14" s="142" t="s">
        <v>211</v>
      </c>
      <c r="E14" s="139">
        <v>15000</v>
      </c>
      <c r="F14" s="139">
        <f>F15</f>
        <v>14400</v>
      </c>
      <c r="G14" s="140">
        <f t="shared" si="1"/>
        <v>600</v>
      </c>
      <c r="H14" s="125">
        <v>1</v>
      </c>
      <c r="I14" s="107"/>
      <c r="J14" s="27"/>
    </row>
    <row r="15" spans="1:10" ht="12.75">
      <c r="A15" s="39">
        <v>2019</v>
      </c>
      <c r="B15" s="46">
        <v>136</v>
      </c>
      <c r="C15" s="39">
        <v>143</v>
      </c>
      <c r="D15" s="45" t="s">
        <v>212</v>
      </c>
      <c r="E15" s="60">
        <v>15000</v>
      </c>
      <c r="F15" s="60">
        <v>14400</v>
      </c>
      <c r="G15" s="130">
        <f t="shared" si="1"/>
        <v>600</v>
      </c>
      <c r="H15" s="119"/>
      <c r="I15" s="107"/>
      <c r="J15" s="27"/>
    </row>
    <row r="16" spans="1:11" ht="12.75">
      <c r="A16" s="14">
        <v>2019</v>
      </c>
      <c r="B16" s="137">
        <v>136</v>
      </c>
      <c r="C16" s="70">
        <v>15</v>
      </c>
      <c r="D16" s="142" t="s">
        <v>40</v>
      </c>
      <c r="E16" s="139">
        <f>(E17+E18)</f>
        <v>3292881.92</v>
      </c>
      <c r="F16" s="139">
        <f>(F17+F18)</f>
        <v>3290506.28</v>
      </c>
      <c r="G16" s="140">
        <f t="shared" si="1"/>
        <v>2375.6400000001304</v>
      </c>
      <c r="H16" s="141">
        <f t="shared" si="0"/>
        <v>0.0007219679276831924</v>
      </c>
      <c r="I16" s="53">
        <f>(I17+I18)</f>
        <v>524648.95</v>
      </c>
      <c r="J16" s="36">
        <f>(J17+J18)</f>
        <v>4401095.76</v>
      </c>
      <c r="K16" s="31"/>
    </row>
    <row r="17" spans="1:12" ht="12.75">
      <c r="A17" s="39">
        <v>2019</v>
      </c>
      <c r="B17" s="46">
        <v>136</v>
      </c>
      <c r="C17" s="39">
        <v>150</v>
      </c>
      <c r="D17" s="45" t="s">
        <v>35</v>
      </c>
      <c r="E17" s="60">
        <v>728844.12</v>
      </c>
      <c r="F17" s="60">
        <v>726468.48</v>
      </c>
      <c r="G17" s="130">
        <f t="shared" si="1"/>
        <v>2375.640000000014</v>
      </c>
      <c r="H17" s="120">
        <f t="shared" si="0"/>
        <v>0.003270121230861956</v>
      </c>
      <c r="I17" s="107">
        <v>168643.04</v>
      </c>
      <c r="J17" s="27">
        <v>1033247.64</v>
      </c>
      <c r="L17" s="63"/>
    </row>
    <row r="18" spans="1:10" ht="12.75">
      <c r="A18" s="39">
        <v>2019</v>
      </c>
      <c r="B18" s="46">
        <v>136</v>
      </c>
      <c r="C18" s="39">
        <v>151</v>
      </c>
      <c r="D18" s="45" t="s">
        <v>9</v>
      </c>
      <c r="E18" s="60">
        <v>2564037.8</v>
      </c>
      <c r="F18" s="60">
        <v>2564037.8</v>
      </c>
      <c r="G18" s="130">
        <f t="shared" si="1"/>
        <v>0</v>
      </c>
      <c r="H18" s="120">
        <f t="shared" si="0"/>
        <v>0</v>
      </c>
      <c r="I18" s="107">
        <v>356005.91</v>
      </c>
      <c r="J18" s="27">
        <v>3367848.12</v>
      </c>
    </row>
    <row r="19" spans="1:10" ht="12.75">
      <c r="A19" s="14">
        <v>2019</v>
      </c>
      <c r="B19" s="137">
        <v>136</v>
      </c>
      <c r="C19" s="70">
        <v>16</v>
      </c>
      <c r="D19" s="142" t="s">
        <v>41</v>
      </c>
      <c r="E19" s="139">
        <f>(E20+E22)</f>
        <v>6471723.94</v>
      </c>
      <c r="F19" s="139">
        <f>(F20+F22)</f>
        <v>6149069.1899999995</v>
      </c>
      <c r="G19" s="140">
        <f t="shared" si="1"/>
        <v>322654.75000000093</v>
      </c>
      <c r="H19" s="141">
        <f t="shared" si="0"/>
        <v>0.052472128712541116</v>
      </c>
      <c r="I19" s="53">
        <f>(I21+I23+I25)</f>
        <v>337255.49</v>
      </c>
      <c r="J19" s="36">
        <f>SUM(J21,J23,J25,J26)</f>
        <v>4850710.4799999995</v>
      </c>
    </row>
    <row r="20" spans="1:10" ht="12.75">
      <c r="A20" s="39"/>
      <c r="B20" s="46"/>
      <c r="C20" s="47">
        <v>160</v>
      </c>
      <c r="D20" s="44" t="s">
        <v>255</v>
      </c>
      <c r="E20" s="36">
        <f>E21</f>
        <v>6276434.54</v>
      </c>
      <c r="F20" s="36">
        <f>F21</f>
        <v>5907516.77</v>
      </c>
      <c r="G20" s="114"/>
      <c r="H20" s="119"/>
      <c r="I20" s="53"/>
      <c r="J20" s="36"/>
    </row>
    <row r="21" spans="1:10" ht="12.75">
      <c r="A21" s="39">
        <v>2019</v>
      </c>
      <c r="B21" s="46">
        <v>136</v>
      </c>
      <c r="C21" s="39" t="s">
        <v>207</v>
      </c>
      <c r="D21" s="45" t="s">
        <v>251</v>
      </c>
      <c r="E21" s="60">
        <v>6276434.54</v>
      </c>
      <c r="F21" s="60">
        <v>5907516.77</v>
      </c>
      <c r="G21" s="130">
        <f t="shared" si="1"/>
        <v>368917.7700000005</v>
      </c>
      <c r="H21" s="121">
        <f t="shared" si="0"/>
        <v>0.062448873928461233</v>
      </c>
      <c r="I21" s="107">
        <v>337255.49</v>
      </c>
      <c r="J21" s="27">
        <v>4455401.42</v>
      </c>
    </row>
    <row r="22" spans="1:10" ht="12.75">
      <c r="A22" s="39">
        <v>2019</v>
      </c>
      <c r="B22" s="46" t="s">
        <v>254</v>
      </c>
      <c r="C22" s="47">
        <v>162</v>
      </c>
      <c r="D22" s="45" t="s">
        <v>256</v>
      </c>
      <c r="E22" s="36">
        <f>SUM(E23+E24+E25+E26)</f>
        <v>195289.40000000002</v>
      </c>
      <c r="F22" s="36">
        <f>SUM(F23+F24+F25+F26)</f>
        <v>241552.42</v>
      </c>
      <c r="G22" s="130"/>
      <c r="H22" s="120"/>
      <c r="I22" s="107"/>
      <c r="J22" s="27"/>
    </row>
    <row r="23" spans="1:10" ht="12.75">
      <c r="A23" s="39">
        <v>2019</v>
      </c>
      <c r="B23" s="46">
        <v>136</v>
      </c>
      <c r="C23" s="39" t="s">
        <v>214</v>
      </c>
      <c r="D23" s="45" t="s">
        <v>215</v>
      </c>
      <c r="E23" s="60">
        <v>57000</v>
      </c>
      <c r="F23" s="60">
        <v>57000</v>
      </c>
      <c r="G23" s="130">
        <f t="shared" si="1"/>
        <v>0</v>
      </c>
      <c r="H23" s="120">
        <v>1</v>
      </c>
      <c r="I23" s="107"/>
      <c r="J23" s="27">
        <v>0</v>
      </c>
    </row>
    <row r="24" spans="1:10" ht="12.75">
      <c r="A24" s="39">
        <v>2019</v>
      </c>
      <c r="B24" s="46">
        <v>136</v>
      </c>
      <c r="C24" s="39" t="s">
        <v>216</v>
      </c>
      <c r="D24" s="45" t="s">
        <v>217</v>
      </c>
      <c r="E24" s="60">
        <v>52523.23</v>
      </c>
      <c r="F24" s="60">
        <v>3300</v>
      </c>
      <c r="G24" s="130">
        <f t="shared" si="1"/>
        <v>49223.23</v>
      </c>
      <c r="H24" s="120">
        <v>1</v>
      </c>
      <c r="I24" s="107"/>
      <c r="J24" s="27"/>
    </row>
    <row r="25" spans="1:10" ht="12.75">
      <c r="A25" s="39">
        <v>2019</v>
      </c>
      <c r="B25" s="46">
        <v>136</v>
      </c>
      <c r="C25" s="39" t="s">
        <v>208</v>
      </c>
      <c r="D25" s="45" t="s">
        <v>36</v>
      </c>
      <c r="E25" s="60">
        <v>85766.17</v>
      </c>
      <c r="F25" s="60">
        <v>148252.42</v>
      </c>
      <c r="G25" s="114">
        <f t="shared" si="1"/>
        <v>-62486.250000000015</v>
      </c>
      <c r="H25" s="120">
        <f t="shared" si="0"/>
        <v>-0.421485531231126</v>
      </c>
      <c r="I25" s="107"/>
      <c r="J25" s="27">
        <v>145309.06</v>
      </c>
    </row>
    <row r="26" spans="1:10" ht="12.75">
      <c r="A26" s="6">
        <v>2019</v>
      </c>
      <c r="B26" s="146">
        <v>136</v>
      </c>
      <c r="C26" s="6" t="s">
        <v>209</v>
      </c>
      <c r="D26" s="45" t="s">
        <v>218</v>
      </c>
      <c r="E26" s="60">
        <v>0</v>
      </c>
      <c r="F26" s="60">
        <v>33000</v>
      </c>
      <c r="G26" s="130">
        <f t="shared" si="1"/>
        <v>-33000</v>
      </c>
      <c r="H26" s="120">
        <f t="shared" si="0"/>
        <v>-1</v>
      </c>
      <c r="I26" s="107"/>
      <c r="J26" s="27">
        <v>250000</v>
      </c>
    </row>
    <row r="27" spans="1:15" s="90" customFormat="1" ht="12.75">
      <c r="A27" s="57"/>
      <c r="B27" s="67"/>
      <c r="C27" s="68">
        <v>2</v>
      </c>
      <c r="D27" s="76" t="s">
        <v>191</v>
      </c>
      <c r="E27" s="155">
        <f>SUM(E28+E34+E42+E59+E63+E64)</f>
        <v>1402128.23</v>
      </c>
      <c r="F27" s="155">
        <f>SUM(F28+F34+F42+F59+F63+F64)</f>
        <v>1402128.23</v>
      </c>
      <c r="G27" s="106">
        <f t="shared" si="1"/>
        <v>0</v>
      </c>
      <c r="H27" s="148">
        <f t="shared" si="0"/>
        <v>0</v>
      </c>
      <c r="I27" s="115">
        <f>SUM(I28+I34+I42+I59)</f>
        <v>520616.8399999999</v>
      </c>
      <c r="J27" s="69">
        <f>SUM(J28+J34+J42+J59)</f>
        <v>2000000</v>
      </c>
      <c r="K27" s="89"/>
      <c r="L27" s="89"/>
      <c r="M27" s="89"/>
      <c r="N27" s="89"/>
      <c r="O27" s="89"/>
    </row>
    <row r="28" spans="1:10" ht="12.75">
      <c r="A28" s="153">
        <v>2019</v>
      </c>
      <c r="B28" s="154">
        <v>136</v>
      </c>
      <c r="C28" s="147">
        <v>20</v>
      </c>
      <c r="D28" s="142" t="s">
        <v>170</v>
      </c>
      <c r="E28" s="69">
        <f>SUM(E29+E30+E31+E32+E33)</f>
        <v>97023.48</v>
      </c>
      <c r="F28" s="69">
        <f>SUM(F29+F30+F31+F32+F33)</f>
        <v>97023.48</v>
      </c>
      <c r="G28" s="74">
        <f t="shared" si="1"/>
        <v>0</v>
      </c>
      <c r="H28" s="126">
        <f t="shared" si="0"/>
        <v>0</v>
      </c>
      <c r="I28" s="108">
        <f>SUM(I29+I30+I31+I32+I33)</f>
        <v>3897.6</v>
      </c>
      <c r="J28" s="59">
        <f>SUM(J29+J30+J31+J32+J33)</f>
        <v>69400.51</v>
      </c>
    </row>
    <row r="29" spans="1:10" ht="12.75">
      <c r="A29" s="39">
        <v>2019</v>
      </c>
      <c r="B29" s="46">
        <v>136</v>
      </c>
      <c r="C29" s="49">
        <v>202</v>
      </c>
      <c r="D29" s="41" t="s">
        <v>219</v>
      </c>
      <c r="E29" s="60">
        <v>92523.48</v>
      </c>
      <c r="F29" s="60">
        <v>92523.48</v>
      </c>
      <c r="G29" s="130">
        <f t="shared" si="1"/>
        <v>0</v>
      </c>
      <c r="H29" s="120">
        <f t="shared" si="0"/>
        <v>0</v>
      </c>
      <c r="I29" s="62"/>
      <c r="J29" s="60">
        <v>63600</v>
      </c>
    </row>
    <row r="30" spans="1:10" ht="12.75">
      <c r="A30" s="39">
        <v>2019</v>
      </c>
      <c r="B30" s="46">
        <v>136</v>
      </c>
      <c r="C30" s="39">
        <v>203</v>
      </c>
      <c r="D30" s="45" t="s">
        <v>252</v>
      </c>
      <c r="E30" s="60">
        <v>1000</v>
      </c>
      <c r="F30" s="60">
        <v>1000</v>
      </c>
      <c r="G30" s="130">
        <f t="shared" si="1"/>
        <v>0</v>
      </c>
      <c r="H30" s="120">
        <f t="shared" si="0"/>
        <v>0</v>
      </c>
      <c r="I30" s="109"/>
      <c r="J30" s="91">
        <v>2000</v>
      </c>
    </row>
    <row r="31" spans="1:10" ht="12.75">
      <c r="A31" s="39">
        <v>2019</v>
      </c>
      <c r="B31" s="46">
        <v>136</v>
      </c>
      <c r="C31" s="39">
        <v>204</v>
      </c>
      <c r="D31" s="45" t="s">
        <v>220</v>
      </c>
      <c r="E31" s="60">
        <v>1000</v>
      </c>
      <c r="F31" s="60">
        <v>1000</v>
      </c>
      <c r="G31" s="130">
        <f t="shared" si="1"/>
        <v>0</v>
      </c>
      <c r="H31" s="120">
        <f t="shared" si="0"/>
        <v>0</v>
      </c>
      <c r="I31" s="109">
        <v>3897.6</v>
      </c>
      <c r="J31" s="91">
        <v>3000</v>
      </c>
    </row>
    <row r="32" spans="1:10" ht="12.75">
      <c r="A32" s="39">
        <v>2019</v>
      </c>
      <c r="B32" s="46">
        <v>136</v>
      </c>
      <c r="C32" s="39">
        <v>205</v>
      </c>
      <c r="D32" s="45" t="s">
        <v>221</v>
      </c>
      <c r="E32" s="60">
        <v>2400</v>
      </c>
      <c r="F32" s="60">
        <v>2400</v>
      </c>
      <c r="G32" s="130">
        <f t="shared" si="1"/>
        <v>0</v>
      </c>
      <c r="H32" s="120">
        <f t="shared" si="0"/>
        <v>0</v>
      </c>
      <c r="I32" s="109"/>
      <c r="J32" s="91">
        <v>300.51</v>
      </c>
    </row>
    <row r="33" spans="1:10" ht="12.75">
      <c r="A33" s="39">
        <v>2019</v>
      </c>
      <c r="B33" s="46">
        <v>136</v>
      </c>
      <c r="C33" s="39">
        <v>208</v>
      </c>
      <c r="D33" s="45" t="s">
        <v>42</v>
      </c>
      <c r="E33" s="60">
        <v>100</v>
      </c>
      <c r="F33" s="60">
        <v>100</v>
      </c>
      <c r="G33" s="130">
        <f t="shared" si="1"/>
        <v>0</v>
      </c>
      <c r="H33" s="120">
        <f t="shared" si="0"/>
        <v>0</v>
      </c>
      <c r="I33" s="109"/>
      <c r="J33" s="91">
        <v>500</v>
      </c>
    </row>
    <row r="34" spans="1:10" ht="12.75">
      <c r="A34" s="14">
        <v>2019</v>
      </c>
      <c r="B34" s="137">
        <v>136</v>
      </c>
      <c r="C34" s="70">
        <v>21</v>
      </c>
      <c r="D34" s="142" t="s">
        <v>222</v>
      </c>
      <c r="E34" s="69">
        <f>SUM(E35+E36+E37+E38+E39+E40+E41)</f>
        <v>423112.74</v>
      </c>
      <c r="F34" s="69">
        <f>SUM(F35+F36+F37+F38+F39+F40+F41)</f>
        <v>423112.74</v>
      </c>
      <c r="G34" s="74">
        <f t="shared" si="1"/>
        <v>0</v>
      </c>
      <c r="H34" s="126">
        <f t="shared" si="0"/>
        <v>0</v>
      </c>
      <c r="I34" s="108">
        <f>SUM(I35+I36+I37+I38+I39+I40+I41)</f>
        <v>302180.50999999995</v>
      </c>
      <c r="J34" s="59">
        <f>SUM(J35+J36+J37+J38+J39+J40+J41)</f>
        <v>487826.01</v>
      </c>
    </row>
    <row r="35" spans="1:10" ht="12.75">
      <c r="A35" s="39">
        <v>2019</v>
      </c>
      <c r="B35" s="46">
        <v>136</v>
      </c>
      <c r="C35" s="39">
        <v>210</v>
      </c>
      <c r="D35" s="45" t="s">
        <v>43</v>
      </c>
      <c r="E35" s="60">
        <v>100</v>
      </c>
      <c r="F35" s="60">
        <v>100</v>
      </c>
      <c r="G35" s="130">
        <f t="shared" si="1"/>
        <v>0</v>
      </c>
      <c r="H35" s="120">
        <f t="shared" si="0"/>
        <v>0</v>
      </c>
      <c r="I35" s="109"/>
      <c r="J35" s="91">
        <v>600.01</v>
      </c>
    </row>
    <row r="36" spans="1:10" ht="12.75">
      <c r="A36" s="39">
        <v>2019</v>
      </c>
      <c r="B36" s="46">
        <v>136</v>
      </c>
      <c r="C36" s="39">
        <v>212</v>
      </c>
      <c r="D36" s="45" t="s">
        <v>44</v>
      </c>
      <c r="E36" s="136">
        <v>70000</v>
      </c>
      <c r="F36" s="136">
        <v>70000</v>
      </c>
      <c r="G36" s="130">
        <f t="shared" si="1"/>
        <v>0</v>
      </c>
      <c r="H36" s="120">
        <f t="shared" si="0"/>
        <v>0</v>
      </c>
      <c r="I36" s="109">
        <v>19056.9</v>
      </c>
      <c r="J36" s="91">
        <v>150000</v>
      </c>
    </row>
    <row r="37" spans="1:10" ht="12.75">
      <c r="A37" s="39">
        <v>2019</v>
      </c>
      <c r="B37" s="46">
        <v>136</v>
      </c>
      <c r="C37" s="39">
        <v>213</v>
      </c>
      <c r="D37" s="45" t="s">
        <v>63</v>
      </c>
      <c r="E37" s="136">
        <v>50812.74</v>
      </c>
      <c r="F37" s="136">
        <v>50812.74</v>
      </c>
      <c r="G37" s="130">
        <f t="shared" si="1"/>
        <v>0</v>
      </c>
      <c r="H37" s="120">
        <f t="shared" si="0"/>
        <v>0</v>
      </c>
      <c r="I37" s="109">
        <v>32699.23</v>
      </c>
      <c r="J37" s="91">
        <v>34000</v>
      </c>
    </row>
    <row r="38" spans="1:10" ht="12.75">
      <c r="A38" s="39">
        <v>2019</v>
      </c>
      <c r="B38" s="46">
        <v>136</v>
      </c>
      <c r="C38" s="39">
        <v>214</v>
      </c>
      <c r="D38" s="45" t="s">
        <v>11</v>
      </c>
      <c r="E38" s="60">
        <v>287000</v>
      </c>
      <c r="F38" s="60">
        <v>287000</v>
      </c>
      <c r="G38" s="130">
        <f t="shared" si="1"/>
        <v>0</v>
      </c>
      <c r="H38" s="120">
        <f t="shared" si="0"/>
        <v>0</v>
      </c>
      <c r="I38" s="109">
        <v>249511.33</v>
      </c>
      <c r="J38" s="91">
        <v>300000</v>
      </c>
    </row>
    <row r="39" spans="1:10" ht="12.75">
      <c r="A39" s="39">
        <v>2019</v>
      </c>
      <c r="B39" s="46">
        <v>136</v>
      </c>
      <c r="C39" s="39">
        <v>215</v>
      </c>
      <c r="D39" s="45" t="s">
        <v>12</v>
      </c>
      <c r="E39" s="60">
        <v>200</v>
      </c>
      <c r="F39" s="60">
        <v>200</v>
      </c>
      <c r="G39" s="130">
        <f t="shared" si="1"/>
        <v>0</v>
      </c>
      <c r="H39" s="120">
        <f t="shared" si="0"/>
        <v>0</v>
      </c>
      <c r="I39" s="109"/>
      <c r="J39" s="91">
        <v>326</v>
      </c>
    </row>
    <row r="40" spans="1:10" ht="12.75">
      <c r="A40" s="39">
        <v>2019</v>
      </c>
      <c r="B40" s="46">
        <v>136</v>
      </c>
      <c r="C40" s="39">
        <v>216</v>
      </c>
      <c r="D40" s="45" t="s">
        <v>10</v>
      </c>
      <c r="E40" s="60">
        <v>15000</v>
      </c>
      <c r="F40" s="60">
        <v>15000</v>
      </c>
      <c r="G40" s="130">
        <f t="shared" si="1"/>
        <v>0</v>
      </c>
      <c r="H40" s="120">
        <f t="shared" si="0"/>
        <v>0</v>
      </c>
      <c r="I40" s="109">
        <v>913.05</v>
      </c>
      <c r="J40" s="91">
        <v>2800</v>
      </c>
    </row>
    <row r="41" spans="1:10" ht="12.75">
      <c r="A41" s="39">
        <v>2019</v>
      </c>
      <c r="B41" s="46">
        <v>136</v>
      </c>
      <c r="C41" s="39">
        <v>219</v>
      </c>
      <c r="D41" s="45" t="s">
        <v>42</v>
      </c>
      <c r="E41" s="60">
        <v>0</v>
      </c>
      <c r="F41" s="60">
        <v>0</v>
      </c>
      <c r="G41" s="130">
        <f t="shared" si="1"/>
        <v>0</v>
      </c>
      <c r="H41" s="120"/>
      <c r="I41" s="109"/>
      <c r="J41" s="91">
        <v>100</v>
      </c>
    </row>
    <row r="42" spans="1:10" ht="12.75">
      <c r="A42" s="14">
        <v>2019</v>
      </c>
      <c r="B42" s="137">
        <v>136</v>
      </c>
      <c r="C42" s="70">
        <v>22</v>
      </c>
      <c r="D42" s="142" t="s">
        <v>45</v>
      </c>
      <c r="E42" s="69">
        <f>SUM(E43+E44+E53+E54+E55+E56+E57+E58)</f>
        <v>864487.96</v>
      </c>
      <c r="F42" s="69">
        <f>SUM(F43+F44+F53+F54+F55+F56+F57+F58)</f>
        <v>864487.96</v>
      </c>
      <c r="G42" s="74">
        <f t="shared" si="1"/>
        <v>0</v>
      </c>
      <c r="H42" s="126">
        <f t="shared" si="0"/>
        <v>0</v>
      </c>
      <c r="I42" s="108">
        <f>SUM(I43+I44+I53+I54+I55+I56+I57+I58)</f>
        <v>214102.37</v>
      </c>
      <c r="J42" s="59">
        <f>SUM(J43+J44+J53+J54+J55+J56+J57+J58)</f>
        <v>1433773.48</v>
      </c>
    </row>
    <row r="43" spans="1:10" ht="12.75">
      <c r="A43" s="39">
        <v>2019</v>
      </c>
      <c r="B43" s="46">
        <v>136</v>
      </c>
      <c r="C43" s="49">
        <v>220</v>
      </c>
      <c r="D43" s="41" t="s">
        <v>223</v>
      </c>
      <c r="E43" s="36">
        <v>15000</v>
      </c>
      <c r="F43" s="36">
        <v>15000</v>
      </c>
      <c r="G43" s="130">
        <f t="shared" si="1"/>
        <v>0</v>
      </c>
      <c r="H43" s="120">
        <f t="shared" si="0"/>
        <v>0</v>
      </c>
      <c r="I43" s="109">
        <v>9931.5</v>
      </c>
      <c r="J43" s="91">
        <v>15000</v>
      </c>
    </row>
    <row r="44" spans="1:10" s="102" customFormat="1" ht="12.75">
      <c r="A44" s="49">
        <v>2019</v>
      </c>
      <c r="B44" s="101">
        <v>136</v>
      </c>
      <c r="C44" s="49">
        <v>221</v>
      </c>
      <c r="D44" s="41" t="s">
        <v>227</v>
      </c>
      <c r="E44" s="132">
        <f>SUM(E45+E46+E47+E48+E49+E50+E51+E52)</f>
        <v>350877.62</v>
      </c>
      <c r="F44" s="132">
        <f>SUM(F45+F46+F47+F48+F49+F50+F51+F52)</f>
        <v>350877.62</v>
      </c>
      <c r="G44" s="130">
        <f t="shared" si="1"/>
        <v>0</v>
      </c>
      <c r="H44" s="120">
        <f t="shared" si="0"/>
        <v>0</v>
      </c>
      <c r="I44" s="110">
        <v>33395.87</v>
      </c>
      <c r="J44" s="58">
        <v>550000</v>
      </c>
    </row>
    <row r="45" spans="1:10" ht="12.75">
      <c r="A45" s="39">
        <v>2019</v>
      </c>
      <c r="B45" s="46">
        <v>136</v>
      </c>
      <c r="C45" s="39">
        <v>22100</v>
      </c>
      <c r="D45" s="45" t="s">
        <v>224</v>
      </c>
      <c r="E45" s="60">
        <v>125877.62</v>
      </c>
      <c r="F45" s="60">
        <v>125877.62</v>
      </c>
      <c r="G45" s="130">
        <f aca="true" t="shared" si="2" ref="G45:G71">E45-F45</f>
        <v>0</v>
      </c>
      <c r="H45" s="120">
        <f t="shared" si="0"/>
        <v>0</v>
      </c>
      <c r="I45" s="109"/>
      <c r="J45" s="91"/>
    </row>
    <row r="46" spans="1:10" ht="12.75">
      <c r="A46" s="39">
        <v>2019</v>
      </c>
      <c r="B46" s="46">
        <v>136</v>
      </c>
      <c r="C46" s="39">
        <v>22101</v>
      </c>
      <c r="D46" s="45" t="s">
        <v>225</v>
      </c>
      <c r="E46" s="60">
        <v>8000</v>
      </c>
      <c r="F46" s="60">
        <v>8000</v>
      </c>
      <c r="G46" s="130">
        <f t="shared" si="2"/>
        <v>0</v>
      </c>
      <c r="H46" s="120">
        <f t="shared" si="0"/>
        <v>0</v>
      </c>
      <c r="I46" s="109"/>
      <c r="J46" s="91"/>
    </row>
    <row r="47" spans="1:10" ht="12.75">
      <c r="A47" s="39">
        <v>2019</v>
      </c>
      <c r="B47" s="46">
        <v>136</v>
      </c>
      <c r="C47" s="39">
        <v>22103</v>
      </c>
      <c r="D47" s="45" t="s">
        <v>226</v>
      </c>
      <c r="E47" s="60">
        <v>140000</v>
      </c>
      <c r="F47" s="60">
        <v>140000</v>
      </c>
      <c r="G47" s="130">
        <f t="shared" si="2"/>
        <v>0</v>
      </c>
      <c r="H47" s="120">
        <f t="shared" si="0"/>
        <v>0</v>
      </c>
      <c r="I47" s="109"/>
      <c r="J47" s="91"/>
    </row>
    <row r="48" spans="1:10" ht="12.75">
      <c r="A48" s="39">
        <v>2019</v>
      </c>
      <c r="B48" s="46">
        <v>136</v>
      </c>
      <c r="C48" s="39">
        <v>22104</v>
      </c>
      <c r="D48" s="45" t="s">
        <v>228</v>
      </c>
      <c r="E48" s="60">
        <v>25000</v>
      </c>
      <c r="F48" s="60">
        <v>25000</v>
      </c>
      <c r="G48" s="130">
        <f t="shared" si="2"/>
        <v>0</v>
      </c>
      <c r="H48" s="120">
        <f t="shared" si="0"/>
        <v>0</v>
      </c>
      <c r="I48" s="109"/>
      <c r="J48" s="91"/>
    </row>
    <row r="49" spans="1:10" ht="12.75">
      <c r="A49" s="39">
        <v>2019</v>
      </c>
      <c r="B49" s="46">
        <v>136</v>
      </c>
      <c r="C49" s="39">
        <v>22110</v>
      </c>
      <c r="D49" s="45" t="s">
        <v>229</v>
      </c>
      <c r="E49" s="60">
        <v>13000</v>
      </c>
      <c r="F49" s="60">
        <v>13000</v>
      </c>
      <c r="G49" s="130">
        <f t="shared" si="2"/>
        <v>0</v>
      </c>
      <c r="H49" s="120">
        <f t="shared" si="0"/>
        <v>0</v>
      </c>
      <c r="I49" s="109"/>
      <c r="J49" s="91"/>
    </row>
    <row r="50" spans="1:10" ht="12.75">
      <c r="A50" s="39">
        <v>2019</v>
      </c>
      <c r="B50" s="46">
        <v>136</v>
      </c>
      <c r="C50" s="39">
        <v>22111</v>
      </c>
      <c r="D50" s="45" t="s">
        <v>230</v>
      </c>
      <c r="E50" s="60">
        <v>30000</v>
      </c>
      <c r="F50" s="60">
        <v>30000</v>
      </c>
      <c r="G50" s="130">
        <f t="shared" si="2"/>
        <v>0</v>
      </c>
      <c r="H50" s="120">
        <f t="shared" si="0"/>
        <v>0</v>
      </c>
      <c r="I50" s="109"/>
      <c r="J50" s="91"/>
    </row>
    <row r="51" spans="1:10" ht="12.75">
      <c r="A51" s="39">
        <v>2019</v>
      </c>
      <c r="B51" s="46">
        <v>136</v>
      </c>
      <c r="C51" s="39">
        <v>22112</v>
      </c>
      <c r="D51" s="45" t="s">
        <v>231</v>
      </c>
      <c r="E51" s="60">
        <v>1000</v>
      </c>
      <c r="F51" s="60">
        <v>1000</v>
      </c>
      <c r="G51" s="130">
        <f t="shared" si="2"/>
        <v>0</v>
      </c>
      <c r="H51" s="120">
        <f t="shared" si="0"/>
        <v>0</v>
      </c>
      <c r="I51" s="109"/>
      <c r="J51" s="91"/>
    </row>
    <row r="52" spans="1:10" ht="12.75">
      <c r="A52" s="39">
        <v>2019</v>
      </c>
      <c r="B52" s="46">
        <v>136</v>
      </c>
      <c r="C52" s="39">
        <v>22199</v>
      </c>
      <c r="D52" s="45" t="s">
        <v>232</v>
      </c>
      <c r="E52" s="60">
        <v>8000</v>
      </c>
      <c r="F52" s="60">
        <v>8000</v>
      </c>
      <c r="G52" s="130">
        <f t="shared" si="2"/>
        <v>0</v>
      </c>
      <c r="H52" s="120">
        <f t="shared" si="0"/>
        <v>0</v>
      </c>
      <c r="I52" s="109"/>
      <c r="J52" s="91"/>
    </row>
    <row r="53" spans="1:10" ht="12.75">
      <c r="A53" s="39">
        <v>2019</v>
      </c>
      <c r="B53" s="46">
        <v>136</v>
      </c>
      <c r="C53" s="49">
        <v>222</v>
      </c>
      <c r="D53" s="41" t="s">
        <v>233</v>
      </c>
      <c r="E53" s="36">
        <v>30000</v>
      </c>
      <c r="F53" s="36">
        <v>30000</v>
      </c>
      <c r="G53" s="130">
        <f t="shared" si="2"/>
        <v>0</v>
      </c>
      <c r="H53" s="120">
        <f t="shared" si="0"/>
        <v>0</v>
      </c>
      <c r="I53" s="109">
        <v>468.49</v>
      </c>
      <c r="J53" s="91">
        <v>31827.55</v>
      </c>
    </row>
    <row r="54" spans="1:10" ht="12.75">
      <c r="A54" s="39">
        <v>2019</v>
      </c>
      <c r="B54" s="48">
        <v>136</v>
      </c>
      <c r="C54" s="50">
        <v>223</v>
      </c>
      <c r="D54" s="103" t="s">
        <v>62</v>
      </c>
      <c r="E54" s="36">
        <v>0</v>
      </c>
      <c r="F54" s="36">
        <v>0</v>
      </c>
      <c r="G54" s="130">
        <f t="shared" si="2"/>
        <v>0</v>
      </c>
      <c r="H54" s="120"/>
      <c r="I54" s="111"/>
      <c r="J54" s="92">
        <v>100</v>
      </c>
    </row>
    <row r="55" spans="1:10" ht="12.75">
      <c r="A55" s="39">
        <v>2019</v>
      </c>
      <c r="B55" s="46">
        <v>136</v>
      </c>
      <c r="C55" s="49">
        <v>224</v>
      </c>
      <c r="D55" s="41" t="s">
        <v>171</v>
      </c>
      <c r="E55" s="36">
        <v>88610.34</v>
      </c>
      <c r="F55" s="36">
        <v>88610.34</v>
      </c>
      <c r="G55" s="131">
        <f t="shared" si="2"/>
        <v>0</v>
      </c>
      <c r="H55" s="120">
        <f t="shared" si="0"/>
        <v>0</v>
      </c>
      <c r="I55" s="109">
        <v>303.75</v>
      </c>
      <c r="J55" s="91">
        <v>169517.12</v>
      </c>
    </row>
    <row r="56" spans="1:10" ht="12.75">
      <c r="A56" s="39">
        <v>2019</v>
      </c>
      <c r="B56" s="46">
        <v>136</v>
      </c>
      <c r="C56" s="49">
        <v>225</v>
      </c>
      <c r="D56" s="41" t="s">
        <v>46</v>
      </c>
      <c r="E56" s="36">
        <v>20000</v>
      </c>
      <c r="F56" s="36">
        <v>20000</v>
      </c>
      <c r="G56" s="131">
        <f t="shared" si="2"/>
        <v>0</v>
      </c>
      <c r="H56" s="120">
        <f t="shared" si="0"/>
        <v>0</v>
      </c>
      <c r="I56" s="109"/>
      <c r="J56" s="91">
        <v>100</v>
      </c>
    </row>
    <row r="57" spans="1:10" ht="12.75">
      <c r="A57" s="39">
        <v>2019</v>
      </c>
      <c r="B57" s="46">
        <v>136</v>
      </c>
      <c r="C57" s="49">
        <v>226</v>
      </c>
      <c r="D57" s="41" t="s">
        <v>13</v>
      </c>
      <c r="E57" s="36">
        <v>10000</v>
      </c>
      <c r="F57" s="36">
        <v>10000</v>
      </c>
      <c r="G57" s="130">
        <f t="shared" si="2"/>
        <v>0</v>
      </c>
      <c r="H57" s="120">
        <f t="shared" si="0"/>
        <v>0</v>
      </c>
      <c r="I57" s="109">
        <v>2060.46</v>
      </c>
      <c r="J57" s="91">
        <v>12000</v>
      </c>
    </row>
    <row r="58" spans="1:10" ht="12.75">
      <c r="A58" s="39">
        <v>2019</v>
      </c>
      <c r="B58" s="46">
        <v>136</v>
      </c>
      <c r="C58" s="49">
        <v>227</v>
      </c>
      <c r="D58" s="41" t="s">
        <v>14</v>
      </c>
      <c r="E58" s="36">
        <v>350000</v>
      </c>
      <c r="F58" s="36">
        <v>350000</v>
      </c>
      <c r="G58" s="130">
        <f t="shared" si="2"/>
        <v>0</v>
      </c>
      <c r="H58" s="120">
        <f t="shared" si="0"/>
        <v>0</v>
      </c>
      <c r="I58" s="109">
        <v>167942.3</v>
      </c>
      <c r="J58" s="91">
        <v>655228.81</v>
      </c>
    </row>
    <row r="59" spans="1:10" ht="12.75">
      <c r="A59" s="14">
        <v>2019</v>
      </c>
      <c r="B59" s="137">
        <v>136</v>
      </c>
      <c r="C59" s="70">
        <v>23</v>
      </c>
      <c r="D59" s="142" t="s">
        <v>253</v>
      </c>
      <c r="E59" s="73">
        <f>SUM(E60,E61,E62)</f>
        <v>12100</v>
      </c>
      <c r="F59" s="73">
        <f>SUM(F60,F61,F62)</f>
        <v>12100</v>
      </c>
      <c r="G59" s="74">
        <f t="shared" si="2"/>
        <v>0</v>
      </c>
      <c r="H59" s="125">
        <f t="shared" si="0"/>
        <v>0</v>
      </c>
      <c r="I59" s="112">
        <f>SUM(I60,I61,I62)</f>
        <v>436.36</v>
      </c>
      <c r="J59" s="32">
        <f>SUM(J60,J61,J62)</f>
        <v>9000</v>
      </c>
    </row>
    <row r="60" spans="1:10" ht="12.75">
      <c r="A60" s="39">
        <v>2019</v>
      </c>
      <c r="B60" s="46">
        <v>136</v>
      </c>
      <c r="C60" s="39">
        <v>230</v>
      </c>
      <c r="D60" s="45" t="s">
        <v>15</v>
      </c>
      <c r="E60" s="60">
        <v>6000</v>
      </c>
      <c r="F60" s="60">
        <v>6000</v>
      </c>
      <c r="G60" s="131">
        <f t="shared" si="2"/>
        <v>0</v>
      </c>
      <c r="H60" s="120">
        <f t="shared" si="0"/>
        <v>0</v>
      </c>
      <c r="I60" s="109"/>
      <c r="J60" s="91">
        <v>3000</v>
      </c>
    </row>
    <row r="61" spans="1:10" ht="12.75">
      <c r="A61" s="39">
        <v>2019</v>
      </c>
      <c r="B61" s="46">
        <v>136</v>
      </c>
      <c r="C61" s="39">
        <v>231</v>
      </c>
      <c r="D61" s="45" t="s">
        <v>16</v>
      </c>
      <c r="E61" s="60">
        <v>6000</v>
      </c>
      <c r="F61" s="60">
        <v>6000</v>
      </c>
      <c r="G61" s="130">
        <f t="shared" si="2"/>
        <v>0</v>
      </c>
      <c r="H61" s="120">
        <f t="shared" si="0"/>
        <v>0</v>
      </c>
      <c r="I61" s="109">
        <v>436.36</v>
      </c>
      <c r="J61" s="91">
        <v>3000</v>
      </c>
    </row>
    <row r="62" spans="1:10" ht="12.75">
      <c r="A62" s="39">
        <v>2019</v>
      </c>
      <c r="B62" s="46">
        <v>136</v>
      </c>
      <c r="C62" s="39">
        <v>233</v>
      </c>
      <c r="D62" s="45" t="s">
        <v>17</v>
      </c>
      <c r="E62" s="60">
        <v>100</v>
      </c>
      <c r="F62" s="60">
        <v>100</v>
      </c>
      <c r="G62" s="130">
        <f t="shared" si="2"/>
        <v>0</v>
      </c>
      <c r="H62" s="120">
        <f t="shared" si="0"/>
        <v>0</v>
      </c>
      <c r="I62" s="109"/>
      <c r="J62" s="91">
        <v>3000</v>
      </c>
    </row>
    <row r="63" spans="1:10" ht="12.75">
      <c r="A63" s="14" t="s">
        <v>260</v>
      </c>
      <c r="B63" s="137">
        <v>136</v>
      </c>
      <c r="C63" s="70">
        <v>25</v>
      </c>
      <c r="D63" s="142" t="s">
        <v>234</v>
      </c>
      <c r="E63" s="139">
        <v>2404.05</v>
      </c>
      <c r="F63" s="139">
        <v>2404.05</v>
      </c>
      <c r="G63" s="74">
        <f t="shared" si="2"/>
        <v>0</v>
      </c>
      <c r="H63" s="125">
        <v>1</v>
      </c>
      <c r="I63" s="109"/>
      <c r="J63" s="91"/>
    </row>
    <row r="64" spans="1:10" ht="12.75">
      <c r="A64" s="43">
        <v>2019</v>
      </c>
      <c r="B64" s="149">
        <v>136</v>
      </c>
      <c r="C64" s="150">
        <v>27</v>
      </c>
      <c r="D64" s="142" t="s">
        <v>235</v>
      </c>
      <c r="E64" s="139">
        <v>3000</v>
      </c>
      <c r="F64" s="139">
        <v>3000</v>
      </c>
      <c r="G64" s="74">
        <f t="shared" si="2"/>
        <v>0</v>
      </c>
      <c r="H64" s="125">
        <v>1</v>
      </c>
      <c r="I64" s="109"/>
      <c r="J64" s="91"/>
    </row>
    <row r="65" spans="1:10" s="34" customFormat="1" ht="12.75">
      <c r="A65" s="70">
        <v>2019</v>
      </c>
      <c r="B65" s="71"/>
      <c r="C65" s="72">
        <v>3</v>
      </c>
      <c r="D65" s="70" t="s">
        <v>29</v>
      </c>
      <c r="E65" s="152">
        <f>SUM(E66+E69)</f>
        <v>40000</v>
      </c>
      <c r="F65" s="152">
        <f>SUM(F66+F69)</f>
        <v>40000</v>
      </c>
      <c r="G65" s="106">
        <f t="shared" si="2"/>
        <v>0</v>
      </c>
      <c r="H65" s="148">
        <f t="shared" si="0"/>
        <v>0</v>
      </c>
      <c r="I65" s="116">
        <f>SUM(I66,I69)</f>
        <v>1600.61</v>
      </c>
      <c r="J65" s="73">
        <f>SUM(J66,J69)</f>
        <v>99984.51000000001</v>
      </c>
    </row>
    <row r="66" spans="1:10" ht="12.75">
      <c r="A66" s="153">
        <v>2019</v>
      </c>
      <c r="B66" s="154">
        <v>136</v>
      </c>
      <c r="C66" s="147">
        <v>31</v>
      </c>
      <c r="D66" s="142" t="s">
        <v>47</v>
      </c>
      <c r="E66" s="73">
        <v>0</v>
      </c>
      <c r="F66" s="73">
        <v>0</v>
      </c>
      <c r="G66" s="74">
        <f t="shared" si="2"/>
        <v>0</v>
      </c>
      <c r="H66" s="125"/>
      <c r="I66" s="112">
        <v>1600.61</v>
      </c>
      <c r="J66" s="32">
        <f>SUM(J67,J68)</f>
        <v>99972.49</v>
      </c>
    </row>
    <row r="67" spans="1:10" ht="12.75">
      <c r="A67" s="39">
        <v>2019</v>
      </c>
      <c r="B67" s="46">
        <v>136</v>
      </c>
      <c r="C67" s="39">
        <v>310</v>
      </c>
      <c r="D67" s="45" t="s">
        <v>249</v>
      </c>
      <c r="E67" s="60">
        <v>0</v>
      </c>
      <c r="F67" s="60">
        <v>0</v>
      </c>
      <c r="G67" s="130">
        <f t="shared" si="2"/>
        <v>0</v>
      </c>
      <c r="H67" s="120"/>
      <c r="I67" s="109">
        <v>1600.61</v>
      </c>
      <c r="J67" s="91">
        <v>99936.49</v>
      </c>
    </row>
    <row r="68" spans="1:10" ht="12.75">
      <c r="A68" s="39">
        <v>2019</v>
      </c>
      <c r="B68" s="46">
        <v>136</v>
      </c>
      <c r="C68" s="39">
        <v>311</v>
      </c>
      <c r="D68" s="45" t="s">
        <v>48</v>
      </c>
      <c r="E68" s="60">
        <v>0</v>
      </c>
      <c r="F68" s="60">
        <v>0</v>
      </c>
      <c r="G68" s="130">
        <f t="shared" si="2"/>
        <v>0</v>
      </c>
      <c r="H68" s="120"/>
      <c r="I68" s="109"/>
      <c r="J68" s="91">
        <v>36</v>
      </c>
    </row>
    <row r="69" spans="1:10" ht="12.75">
      <c r="A69" s="14">
        <v>2019</v>
      </c>
      <c r="B69" s="137">
        <v>136</v>
      </c>
      <c r="C69" s="70">
        <v>35</v>
      </c>
      <c r="D69" s="142" t="s">
        <v>236</v>
      </c>
      <c r="E69" s="73">
        <v>40000</v>
      </c>
      <c r="F69" s="73">
        <v>40000</v>
      </c>
      <c r="G69" s="74">
        <f t="shared" si="2"/>
        <v>0</v>
      </c>
      <c r="H69" s="125">
        <f t="shared" si="0"/>
        <v>0</v>
      </c>
      <c r="I69" s="112"/>
      <c r="J69" s="32">
        <f>SUM(J70,J71)</f>
        <v>12.02</v>
      </c>
    </row>
    <row r="70" spans="1:10" ht="12.75">
      <c r="A70" s="39">
        <v>2019</v>
      </c>
      <c r="B70" s="46">
        <v>136</v>
      </c>
      <c r="C70" s="39">
        <v>352</v>
      </c>
      <c r="D70" s="45" t="s">
        <v>18</v>
      </c>
      <c r="E70" s="60">
        <v>40000</v>
      </c>
      <c r="F70" s="60">
        <v>40000</v>
      </c>
      <c r="G70" s="131">
        <f t="shared" si="2"/>
        <v>0</v>
      </c>
      <c r="H70" s="120">
        <f aca="true" t="shared" si="3" ref="H70:H105">+G70/F70</f>
        <v>0</v>
      </c>
      <c r="I70" s="109"/>
      <c r="J70" s="91">
        <v>6.01</v>
      </c>
    </row>
    <row r="71" spans="1:10" ht="12.75">
      <c r="A71" s="6">
        <v>2019</v>
      </c>
      <c r="B71" s="146">
        <v>136</v>
      </c>
      <c r="C71" s="6">
        <v>359</v>
      </c>
      <c r="D71" s="45" t="s">
        <v>49</v>
      </c>
      <c r="E71" s="60">
        <v>0</v>
      </c>
      <c r="F71" s="60">
        <v>0</v>
      </c>
      <c r="G71" s="131">
        <f t="shared" si="2"/>
        <v>0</v>
      </c>
      <c r="H71" s="120" t="e">
        <f t="shared" si="3"/>
        <v>#DIV/0!</v>
      </c>
      <c r="I71" s="109"/>
      <c r="J71" s="91">
        <v>6.01</v>
      </c>
    </row>
    <row r="72" spans="1:10" s="56" customFormat="1" ht="12.75">
      <c r="A72" s="57"/>
      <c r="B72" s="75"/>
      <c r="C72" s="76">
        <v>4</v>
      </c>
      <c r="D72" s="76" t="s">
        <v>23</v>
      </c>
      <c r="E72" s="156">
        <f>SUM(E73,E75)</f>
        <v>6500</v>
      </c>
      <c r="F72" s="156">
        <f>SUM(F73,F75)</f>
        <v>6500</v>
      </c>
      <c r="G72" s="106">
        <f aca="true" t="shared" si="4" ref="G72:G105">E72-F72</f>
        <v>0</v>
      </c>
      <c r="H72" s="157">
        <f t="shared" si="3"/>
        <v>0</v>
      </c>
      <c r="I72" s="117"/>
      <c r="J72" s="77">
        <f>SUM(J73,J75)</f>
        <v>57096.15</v>
      </c>
    </row>
    <row r="73" spans="1:10" ht="12.75">
      <c r="A73" s="153">
        <v>2019</v>
      </c>
      <c r="B73" s="154">
        <v>136</v>
      </c>
      <c r="C73" s="147">
        <v>46</v>
      </c>
      <c r="D73" s="142" t="s">
        <v>50</v>
      </c>
      <c r="E73" s="73">
        <v>0</v>
      </c>
      <c r="F73" s="73">
        <v>0</v>
      </c>
      <c r="G73" s="74">
        <f t="shared" si="4"/>
        <v>0</v>
      </c>
      <c r="H73" s="126" t="e">
        <f t="shared" si="3"/>
        <v>#DIV/0!</v>
      </c>
      <c r="I73" s="112"/>
      <c r="J73" s="32">
        <v>57096.15</v>
      </c>
    </row>
    <row r="74" spans="1:10" ht="12.75">
      <c r="A74" s="39">
        <v>2019</v>
      </c>
      <c r="B74" s="46">
        <v>136</v>
      </c>
      <c r="C74" s="39">
        <v>46201</v>
      </c>
      <c r="D74" s="45" t="s">
        <v>257</v>
      </c>
      <c r="E74" s="91">
        <v>0</v>
      </c>
      <c r="F74" s="91">
        <v>0</v>
      </c>
      <c r="G74" s="131">
        <f t="shared" si="4"/>
        <v>0</v>
      </c>
      <c r="H74" s="120" t="e">
        <f t="shared" si="3"/>
        <v>#DIV/0!</v>
      </c>
      <c r="I74" s="109"/>
      <c r="J74" s="91">
        <v>57096.15</v>
      </c>
    </row>
    <row r="75" spans="1:10" ht="12.75">
      <c r="A75" s="14">
        <v>2019</v>
      </c>
      <c r="B75" s="137">
        <v>136</v>
      </c>
      <c r="C75" s="70">
        <v>48</v>
      </c>
      <c r="D75" s="142" t="s">
        <v>51</v>
      </c>
      <c r="E75" s="77">
        <f>SUM(E76+E77+E78+E79)</f>
        <v>6500</v>
      </c>
      <c r="F75" s="77">
        <f>SUM(F76+F77+F78+F79)</f>
        <v>6500</v>
      </c>
      <c r="G75" s="74">
        <f t="shared" si="4"/>
        <v>0</v>
      </c>
      <c r="H75" s="126">
        <v>1</v>
      </c>
      <c r="I75" s="112"/>
      <c r="J75" s="32">
        <v>0</v>
      </c>
    </row>
    <row r="76" spans="1:10" ht="12.75">
      <c r="A76" s="39">
        <v>2019</v>
      </c>
      <c r="B76" s="46"/>
      <c r="C76" s="49">
        <v>489</v>
      </c>
      <c r="D76" s="41" t="s">
        <v>172</v>
      </c>
      <c r="E76" s="58">
        <v>0</v>
      </c>
      <c r="F76" s="58">
        <v>0</v>
      </c>
      <c r="G76" s="131">
        <f t="shared" si="4"/>
        <v>0</v>
      </c>
      <c r="H76" s="120"/>
      <c r="I76" s="112"/>
      <c r="J76" s="32"/>
    </row>
    <row r="77" spans="1:10" ht="12.75">
      <c r="A77" s="39">
        <v>2019</v>
      </c>
      <c r="B77" s="46">
        <v>136</v>
      </c>
      <c r="C77" s="39">
        <v>48901</v>
      </c>
      <c r="D77" s="45" t="s">
        <v>58</v>
      </c>
      <c r="E77" s="93">
        <v>0</v>
      </c>
      <c r="F77" s="93">
        <v>0</v>
      </c>
      <c r="G77" s="131">
        <f t="shared" si="4"/>
        <v>0</v>
      </c>
      <c r="H77" s="120"/>
      <c r="I77" s="118"/>
      <c r="J77" s="93">
        <v>0</v>
      </c>
    </row>
    <row r="78" spans="1:10" ht="12.75">
      <c r="A78" s="39">
        <v>2019</v>
      </c>
      <c r="B78" s="46">
        <v>136</v>
      </c>
      <c r="C78" s="39">
        <v>48902</v>
      </c>
      <c r="D78" s="45" t="s">
        <v>52</v>
      </c>
      <c r="E78" s="93">
        <v>5000</v>
      </c>
      <c r="F78" s="93">
        <v>5000</v>
      </c>
      <c r="G78" s="130">
        <f t="shared" si="4"/>
        <v>0</v>
      </c>
      <c r="H78" s="120">
        <v>1</v>
      </c>
      <c r="I78" s="118"/>
      <c r="J78" s="93">
        <v>0</v>
      </c>
    </row>
    <row r="79" spans="1:10" ht="12.75">
      <c r="A79" s="6">
        <v>2019</v>
      </c>
      <c r="B79" s="146">
        <v>136</v>
      </c>
      <c r="C79" s="6">
        <v>48903</v>
      </c>
      <c r="D79" s="45" t="s">
        <v>53</v>
      </c>
      <c r="E79" s="91">
        <v>1500</v>
      </c>
      <c r="F79" s="91">
        <v>1500</v>
      </c>
      <c r="G79" s="130">
        <f t="shared" si="4"/>
        <v>0</v>
      </c>
      <c r="H79" s="120">
        <v>1</v>
      </c>
      <c r="I79" s="109"/>
      <c r="J79" s="91"/>
    </row>
    <row r="80" spans="1:10" s="56" customFormat="1" ht="12.75">
      <c r="A80" s="57"/>
      <c r="B80" s="75"/>
      <c r="C80" s="76">
        <v>6</v>
      </c>
      <c r="D80" s="76" t="s">
        <v>30</v>
      </c>
      <c r="E80" s="156">
        <f>SUM(E83+E91)</f>
        <v>2921499.3</v>
      </c>
      <c r="F80" s="156">
        <f>SUM(F83+F91)</f>
        <v>2871499.3</v>
      </c>
      <c r="G80" s="106">
        <f t="shared" si="4"/>
        <v>50000</v>
      </c>
      <c r="H80" s="157">
        <f t="shared" si="3"/>
        <v>0.017412506421297057</v>
      </c>
      <c r="I80" s="117"/>
      <c r="J80" s="77">
        <f>SUM(J81,J84,J91)</f>
        <v>600000</v>
      </c>
    </row>
    <row r="81" spans="1:10" ht="12.75">
      <c r="A81" s="153">
        <v>2019</v>
      </c>
      <c r="B81" s="154">
        <v>136</v>
      </c>
      <c r="C81" s="147">
        <v>60</v>
      </c>
      <c r="D81" s="142" t="s">
        <v>59</v>
      </c>
      <c r="E81" s="158">
        <f>E82</f>
        <v>0</v>
      </c>
      <c r="F81" s="158">
        <f>F82</f>
        <v>0</v>
      </c>
      <c r="G81" s="74">
        <f t="shared" si="4"/>
        <v>0</v>
      </c>
      <c r="H81" s="126" t="e">
        <f t="shared" si="3"/>
        <v>#DIV/0!</v>
      </c>
      <c r="I81" s="40"/>
      <c r="J81" s="33">
        <v>200000</v>
      </c>
    </row>
    <row r="82" spans="1:10" ht="12.75">
      <c r="A82" s="39">
        <v>2019</v>
      </c>
      <c r="B82" s="46">
        <v>136</v>
      </c>
      <c r="C82" s="39">
        <v>609</v>
      </c>
      <c r="D82" s="45" t="s">
        <v>60</v>
      </c>
      <c r="E82" s="91">
        <v>0</v>
      </c>
      <c r="F82" s="91">
        <v>0</v>
      </c>
      <c r="G82" s="131">
        <f t="shared" si="4"/>
        <v>0</v>
      </c>
      <c r="H82" s="120" t="e">
        <f t="shared" si="3"/>
        <v>#DIV/0!</v>
      </c>
      <c r="I82" s="109"/>
      <c r="J82" s="91">
        <v>200000</v>
      </c>
    </row>
    <row r="83" spans="1:10" ht="12.75">
      <c r="A83" s="14">
        <v>2019</v>
      </c>
      <c r="B83" s="137">
        <v>136</v>
      </c>
      <c r="C83" s="70">
        <v>61</v>
      </c>
      <c r="D83" s="142" t="s">
        <v>54</v>
      </c>
      <c r="E83" s="73">
        <f>SUM(E85+E86+E87+E89+E90)</f>
        <v>2686493.81</v>
      </c>
      <c r="F83" s="73">
        <f>SUM(F85+F86+F87+F89+F90)</f>
        <v>2636493.81</v>
      </c>
      <c r="G83" s="74">
        <f t="shared" si="4"/>
        <v>50000</v>
      </c>
      <c r="H83" s="126"/>
      <c r="I83" s="112"/>
      <c r="J83" s="32">
        <v>0</v>
      </c>
    </row>
    <row r="84" spans="1:10" ht="12.75">
      <c r="A84" s="39">
        <v>2019</v>
      </c>
      <c r="B84" s="46">
        <v>136</v>
      </c>
      <c r="C84" s="47">
        <v>62</v>
      </c>
      <c r="D84" s="133" t="s">
        <v>55</v>
      </c>
      <c r="E84" s="135"/>
      <c r="F84" s="135"/>
      <c r="G84" s="131">
        <f t="shared" si="4"/>
        <v>0</v>
      </c>
      <c r="H84" s="120" t="e">
        <f t="shared" si="3"/>
        <v>#DIV/0!</v>
      </c>
      <c r="I84" s="112"/>
      <c r="J84" s="32">
        <f>SUM(IL85,J86,J87,J89,J90)</f>
        <v>350000</v>
      </c>
    </row>
    <row r="85" spans="1:10" ht="12.75">
      <c r="A85" s="39">
        <v>2019</v>
      </c>
      <c r="B85" s="46">
        <v>136</v>
      </c>
      <c r="C85" s="39">
        <v>62200</v>
      </c>
      <c r="D85" s="45" t="s">
        <v>44</v>
      </c>
      <c r="E85" s="91">
        <v>630000</v>
      </c>
      <c r="F85" s="91">
        <v>830729.81</v>
      </c>
      <c r="G85" s="131">
        <f t="shared" si="4"/>
        <v>-200729.81000000006</v>
      </c>
      <c r="H85" s="120">
        <f t="shared" si="3"/>
        <v>-0.2416306813403025</v>
      </c>
      <c r="I85" s="109"/>
      <c r="J85" s="91">
        <v>100000</v>
      </c>
    </row>
    <row r="86" spans="1:10" ht="12.75">
      <c r="A86" s="39">
        <v>2019</v>
      </c>
      <c r="B86" s="46">
        <v>136</v>
      </c>
      <c r="C86" s="39">
        <v>62300</v>
      </c>
      <c r="D86" s="45" t="s">
        <v>63</v>
      </c>
      <c r="E86" s="58">
        <v>606494</v>
      </c>
      <c r="F86" s="91">
        <v>419945.5</v>
      </c>
      <c r="G86" s="131">
        <f t="shared" si="4"/>
        <v>186548.5</v>
      </c>
      <c r="H86" s="120">
        <f t="shared" si="3"/>
        <v>0.4442207381672146</v>
      </c>
      <c r="I86" s="109"/>
      <c r="J86" s="91">
        <v>100000</v>
      </c>
    </row>
    <row r="87" spans="1:10" ht="12.75">
      <c r="A87" s="39">
        <v>2019</v>
      </c>
      <c r="B87" s="46">
        <v>136</v>
      </c>
      <c r="C87" s="39">
        <v>62400</v>
      </c>
      <c r="D87" s="45" t="s">
        <v>11</v>
      </c>
      <c r="E87" s="91">
        <v>1300000</v>
      </c>
      <c r="F87" s="91">
        <v>1001240</v>
      </c>
      <c r="G87" s="131">
        <f t="shared" si="4"/>
        <v>298760</v>
      </c>
      <c r="H87" s="120">
        <f t="shared" si="3"/>
        <v>0.29838999640445846</v>
      </c>
      <c r="I87" s="109"/>
      <c r="J87" s="91">
        <v>100000</v>
      </c>
    </row>
    <row r="88" spans="1:10" s="231" customFormat="1" ht="12.75">
      <c r="A88" s="224"/>
      <c r="B88" s="225"/>
      <c r="C88" s="224"/>
      <c r="D88" s="226" t="s">
        <v>261</v>
      </c>
      <c r="E88" s="227">
        <v>50000</v>
      </c>
      <c r="F88" s="227"/>
      <c r="G88" s="228"/>
      <c r="H88" s="229"/>
      <c r="I88" s="230"/>
      <c r="J88" s="227"/>
    </row>
    <row r="89" spans="1:10" ht="12.75">
      <c r="A89" s="39">
        <v>2019</v>
      </c>
      <c r="B89" s="46">
        <v>136</v>
      </c>
      <c r="C89" s="39">
        <v>62500</v>
      </c>
      <c r="D89" s="45" t="s">
        <v>237</v>
      </c>
      <c r="E89" s="91">
        <v>49999.81</v>
      </c>
      <c r="F89" s="91">
        <v>158228.5</v>
      </c>
      <c r="G89" s="131">
        <f t="shared" si="4"/>
        <v>-108228.69</v>
      </c>
      <c r="H89" s="120">
        <f t="shared" si="3"/>
        <v>-0.6840025027096889</v>
      </c>
      <c r="I89" s="109"/>
      <c r="J89" s="91">
        <v>100000</v>
      </c>
    </row>
    <row r="90" spans="1:10" ht="12.75">
      <c r="A90" s="6">
        <v>2019</v>
      </c>
      <c r="B90" s="146">
        <v>136</v>
      </c>
      <c r="C90" s="6">
        <v>62600</v>
      </c>
      <c r="D90" s="45" t="s">
        <v>10</v>
      </c>
      <c r="E90" s="91">
        <v>100000</v>
      </c>
      <c r="F90" s="91">
        <v>226350</v>
      </c>
      <c r="G90" s="131">
        <f t="shared" si="4"/>
        <v>-126350</v>
      </c>
      <c r="H90" s="120">
        <f t="shared" si="3"/>
        <v>-0.5582063176496576</v>
      </c>
      <c r="I90" s="109"/>
      <c r="J90" s="91">
        <v>50000</v>
      </c>
    </row>
    <row r="91" spans="1:10" ht="12.75">
      <c r="A91" s="14">
        <v>2019</v>
      </c>
      <c r="B91" s="137">
        <v>136</v>
      </c>
      <c r="C91" s="196">
        <v>64</v>
      </c>
      <c r="D91" s="142" t="s">
        <v>173</v>
      </c>
      <c r="E91" s="73">
        <v>235005.49</v>
      </c>
      <c r="F91" s="73">
        <v>235005.49</v>
      </c>
      <c r="G91" s="74">
        <f t="shared" si="4"/>
        <v>0</v>
      </c>
      <c r="H91" s="171">
        <f t="shared" si="3"/>
        <v>0</v>
      </c>
      <c r="I91" s="112"/>
      <c r="J91" s="32">
        <v>50000</v>
      </c>
    </row>
    <row r="92" spans="1:10" ht="12.75">
      <c r="A92" s="7">
        <v>2019</v>
      </c>
      <c r="B92" s="151">
        <v>136</v>
      </c>
      <c r="C92" s="7">
        <v>640</v>
      </c>
      <c r="D92" s="45" t="s">
        <v>215</v>
      </c>
      <c r="E92" s="109">
        <v>235005.49</v>
      </c>
      <c r="F92" s="109">
        <v>235005.49</v>
      </c>
      <c r="G92" s="131">
        <f t="shared" si="4"/>
        <v>0</v>
      </c>
      <c r="H92" s="120">
        <f t="shared" si="3"/>
        <v>0</v>
      </c>
      <c r="I92" s="109"/>
      <c r="J92" s="91">
        <v>50000</v>
      </c>
    </row>
    <row r="93" spans="1:10" s="56" customFormat="1" ht="12.75">
      <c r="A93" s="78"/>
      <c r="B93" s="79"/>
      <c r="C93" s="76">
        <v>7</v>
      </c>
      <c r="D93" s="65" t="s">
        <v>25</v>
      </c>
      <c r="E93" s="77">
        <v>0</v>
      </c>
      <c r="F93" s="77">
        <v>0</v>
      </c>
      <c r="G93" s="74">
        <f t="shared" si="4"/>
        <v>0</v>
      </c>
      <c r="H93" s="126"/>
      <c r="I93" s="117"/>
      <c r="J93" s="77"/>
    </row>
    <row r="94" spans="1:10" ht="12.75">
      <c r="A94" s="6">
        <v>2019</v>
      </c>
      <c r="B94" s="146">
        <v>136</v>
      </c>
      <c r="C94" s="159">
        <v>76</v>
      </c>
      <c r="D94" s="44" t="s">
        <v>50</v>
      </c>
      <c r="E94" s="32">
        <v>0</v>
      </c>
      <c r="F94" s="32">
        <v>0</v>
      </c>
      <c r="G94" s="131">
        <f t="shared" si="4"/>
        <v>0</v>
      </c>
      <c r="H94" s="120"/>
      <c r="I94" s="112"/>
      <c r="J94" s="32">
        <v>0</v>
      </c>
    </row>
    <row r="95" spans="1:10" s="56" customFormat="1" ht="12.75">
      <c r="A95" s="57"/>
      <c r="B95" s="75"/>
      <c r="C95" s="76">
        <v>8</v>
      </c>
      <c r="D95" s="76" t="s">
        <v>64</v>
      </c>
      <c r="E95" s="156">
        <v>20000</v>
      </c>
      <c r="F95" s="156">
        <v>20000</v>
      </c>
      <c r="G95" s="106">
        <f t="shared" si="4"/>
        <v>0</v>
      </c>
      <c r="H95" s="157">
        <f t="shared" si="3"/>
        <v>0</v>
      </c>
      <c r="I95" s="117"/>
      <c r="J95" s="77">
        <f>SUM(J96)</f>
        <v>6010.12</v>
      </c>
    </row>
    <row r="96" spans="1:10" ht="12.75">
      <c r="A96" s="153">
        <v>2019</v>
      </c>
      <c r="B96" s="154">
        <v>136</v>
      </c>
      <c r="C96" s="147">
        <v>83</v>
      </c>
      <c r="D96" s="142" t="s">
        <v>56</v>
      </c>
      <c r="E96" s="73">
        <v>20000</v>
      </c>
      <c r="F96" s="73">
        <v>20000</v>
      </c>
      <c r="G96" s="74">
        <f t="shared" si="4"/>
        <v>0</v>
      </c>
      <c r="H96" s="126">
        <f t="shared" si="3"/>
        <v>0</v>
      </c>
      <c r="I96" s="112"/>
      <c r="J96" s="32">
        <v>6010.12</v>
      </c>
    </row>
    <row r="97" spans="1:10" ht="12.75">
      <c r="A97" s="6">
        <v>2019</v>
      </c>
      <c r="B97" s="146">
        <v>136</v>
      </c>
      <c r="C97" s="6">
        <v>83000</v>
      </c>
      <c r="D97" s="45" t="s">
        <v>57</v>
      </c>
      <c r="E97" s="91">
        <v>20000</v>
      </c>
      <c r="F97" s="91">
        <v>20000</v>
      </c>
      <c r="G97" s="131">
        <f t="shared" si="4"/>
        <v>0</v>
      </c>
      <c r="H97" s="120">
        <f t="shared" si="3"/>
        <v>0</v>
      </c>
      <c r="I97" s="109"/>
      <c r="J97" s="91">
        <v>6010.12</v>
      </c>
    </row>
    <row r="98" spans="1:10" s="56" customFormat="1" ht="12.75">
      <c r="A98" s="57"/>
      <c r="B98" s="75"/>
      <c r="C98" s="76">
        <v>9</v>
      </c>
      <c r="D98" s="76" t="s">
        <v>31</v>
      </c>
      <c r="E98" s="156">
        <f>SUM(E99+E102)</f>
        <v>0</v>
      </c>
      <c r="F98" s="156">
        <f>SUM(F99+F102)</f>
        <v>0</v>
      </c>
      <c r="G98" s="160">
        <f t="shared" si="4"/>
        <v>0</v>
      </c>
      <c r="H98" s="161"/>
      <c r="I98" s="117"/>
      <c r="J98" s="77">
        <f>SUM(J99)</f>
        <v>2342113.51</v>
      </c>
    </row>
    <row r="99" spans="1:10" ht="12.75">
      <c r="A99" s="153">
        <v>2019</v>
      </c>
      <c r="B99" s="154">
        <v>136</v>
      </c>
      <c r="C99" s="147">
        <v>91</v>
      </c>
      <c r="D99" s="142" t="s">
        <v>238</v>
      </c>
      <c r="E99" s="77">
        <f>SUM(E100+E101)</f>
        <v>0</v>
      </c>
      <c r="F99" s="77">
        <f>SUM(F100+F101)</f>
        <v>0</v>
      </c>
      <c r="G99" s="74">
        <f t="shared" si="4"/>
        <v>0</v>
      </c>
      <c r="H99" s="126"/>
      <c r="I99" s="112"/>
      <c r="J99" s="32">
        <v>2342113.51</v>
      </c>
    </row>
    <row r="100" spans="1:10" ht="12.75">
      <c r="A100" s="39">
        <v>2019</v>
      </c>
      <c r="B100" s="46"/>
      <c r="C100" s="39">
        <v>912</v>
      </c>
      <c r="D100" s="45" t="s">
        <v>190</v>
      </c>
      <c r="E100" s="91">
        <v>0</v>
      </c>
      <c r="F100" s="91">
        <v>0</v>
      </c>
      <c r="G100" s="131">
        <f t="shared" si="4"/>
        <v>0</v>
      </c>
      <c r="H100" s="120"/>
      <c r="I100" s="109"/>
      <c r="J100" s="91"/>
    </row>
    <row r="101" spans="1:10" ht="12.75">
      <c r="A101" s="39">
        <v>2019</v>
      </c>
      <c r="B101" s="46"/>
      <c r="C101" s="39">
        <v>913</v>
      </c>
      <c r="D101" s="45" t="s">
        <v>19</v>
      </c>
      <c r="E101" s="58">
        <v>0</v>
      </c>
      <c r="F101" s="58">
        <v>0</v>
      </c>
      <c r="G101" s="131">
        <f t="shared" si="4"/>
        <v>0</v>
      </c>
      <c r="H101" s="120"/>
      <c r="I101" s="110"/>
      <c r="J101" s="58">
        <v>2342113.51</v>
      </c>
    </row>
    <row r="102" spans="1:10" ht="12.75">
      <c r="A102" s="14">
        <v>2019</v>
      </c>
      <c r="B102" s="137">
        <v>136</v>
      </c>
      <c r="C102" s="70">
        <v>94</v>
      </c>
      <c r="D102" s="138" t="s">
        <v>174</v>
      </c>
      <c r="E102" s="77">
        <f>SUM(E103+E104)</f>
        <v>0</v>
      </c>
      <c r="F102" s="77">
        <f>SUM(F103+F104)</f>
        <v>0</v>
      </c>
      <c r="G102" s="74">
        <f t="shared" si="4"/>
        <v>0</v>
      </c>
      <c r="H102" s="126"/>
      <c r="I102" s="37"/>
      <c r="J102" s="37"/>
    </row>
    <row r="103" spans="1:10" ht="12.75">
      <c r="A103" s="39">
        <v>2019</v>
      </c>
      <c r="B103" s="46"/>
      <c r="C103" s="50">
        <v>940</v>
      </c>
      <c r="D103" s="41" t="s">
        <v>175</v>
      </c>
      <c r="E103" s="33">
        <v>0</v>
      </c>
      <c r="F103" s="33">
        <v>0</v>
      </c>
      <c r="G103" s="131">
        <f t="shared" si="4"/>
        <v>0</v>
      </c>
      <c r="H103" s="120"/>
      <c r="I103" s="40"/>
      <c r="J103" s="40"/>
    </row>
    <row r="104" spans="1:10" ht="12.75">
      <c r="A104" s="39">
        <v>2019</v>
      </c>
      <c r="B104" s="46"/>
      <c r="C104" s="50">
        <v>941</v>
      </c>
      <c r="D104" s="42" t="s">
        <v>176</v>
      </c>
      <c r="E104" s="122">
        <v>0</v>
      </c>
      <c r="F104" s="122">
        <v>0</v>
      </c>
      <c r="G104" s="131">
        <f t="shared" si="4"/>
        <v>0</v>
      </c>
      <c r="H104" s="120"/>
      <c r="I104" s="37"/>
      <c r="J104" s="37"/>
    </row>
    <row r="105" spans="1:10" s="84" customFormat="1" ht="13.5" thickBot="1">
      <c r="A105" s="80"/>
      <c r="B105" s="81"/>
      <c r="C105" s="80"/>
      <c r="D105" s="82" t="s">
        <v>0</v>
      </c>
      <c r="E105" s="83">
        <f>SUM(E4,E27,E65,E72,E80,E93,E95,E98)</f>
        <v>28278955.37</v>
      </c>
      <c r="F105" s="83">
        <f>SUM(F4,F27,F65,F72,F80,F93,F95,F98)</f>
        <v>27928955.370000005</v>
      </c>
      <c r="G105" s="129">
        <f t="shared" si="4"/>
        <v>349999.9999999963</v>
      </c>
      <c r="H105" s="123">
        <f t="shared" si="3"/>
        <v>0.012531797031547772</v>
      </c>
      <c r="I105" s="124" t="e">
        <f>SUM(I4,I27,I65,I72,I80,I93,I95,I98)</f>
        <v>#REF!</v>
      </c>
      <c r="J105" s="83">
        <f>SUM(J4,J27,J65,J72,J80,J93,J95,J98)</f>
        <v>26934103.75</v>
      </c>
    </row>
    <row r="106" ht="13.5" thickBot="1"/>
    <row r="107" spans="4:6" ht="15.75" thickBot="1">
      <c r="D107" s="24" t="s">
        <v>259</v>
      </c>
      <c r="E107" s="85"/>
      <c r="F107" s="85"/>
    </row>
    <row r="110" spans="3:10" ht="12.75">
      <c r="C110" s="214"/>
      <c r="D110" s="215" t="s">
        <v>26</v>
      </c>
      <c r="E110" s="216">
        <v>2019</v>
      </c>
      <c r="F110" s="216">
        <v>2018</v>
      </c>
      <c r="G110" s="217" t="s">
        <v>5</v>
      </c>
      <c r="H110" s="218" t="s">
        <v>6</v>
      </c>
      <c r="I110" s="61"/>
      <c r="J110" s="61"/>
    </row>
    <row r="111" spans="3:10" ht="12.75">
      <c r="C111" s="194">
        <v>1</v>
      </c>
      <c r="D111" s="195" t="s">
        <v>27</v>
      </c>
      <c r="E111" s="219">
        <f>E4</f>
        <v>23888827.84</v>
      </c>
      <c r="F111" s="219">
        <f>F4</f>
        <v>23588827.840000004</v>
      </c>
      <c r="G111" s="220">
        <f>E111-F111</f>
        <v>299999.9999999963</v>
      </c>
      <c r="H111" s="221">
        <f aca="true" t="shared" si="5" ref="H111:H119">+G111/F111</f>
        <v>0.012717885010431964</v>
      </c>
      <c r="I111" s="94"/>
      <c r="J111" s="94"/>
    </row>
    <row r="112" spans="3:10" ht="12.75">
      <c r="C112" s="194">
        <v>2</v>
      </c>
      <c r="D112" s="195" t="s">
        <v>28</v>
      </c>
      <c r="E112" s="219">
        <f>E27</f>
        <v>1402128.23</v>
      </c>
      <c r="F112" s="219">
        <f>F27</f>
        <v>1402128.23</v>
      </c>
      <c r="G112" s="220">
        <f aca="true" t="shared" si="6" ref="G112:G119">E112-F112</f>
        <v>0</v>
      </c>
      <c r="H112" s="221">
        <f t="shared" si="5"/>
        <v>0</v>
      </c>
      <c r="I112" s="94"/>
      <c r="J112" s="94"/>
    </row>
    <row r="113" spans="3:10" ht="12.75">
      <c r="C113" s="194">
        <v>3</v>
      </c>
      <c r="D113" s="195" t="s">
        <v>29</v>
      </c>
      <c r="E113" s="219">
        <v>40000</v>
      </c>
      <c r="F113" s="219">
        <f>F65</f>
        <v>40000</v>
      </c>
      <c r="G113" s="220">
        <f t="shared" si="6"/>
        <v>0</v>
      </c>
      <c r="H113" s="221">
        <f t="shared" si="5"/>
        <v>0</v>
      </c>
      <c r="I113" s="94"/>
      <c r="J113" s="94"/>
    </row>
    <row r="114" spans="3:10" ht="12.75">
      <c r="C114" s="194">
        <v>4</v>
      </c>
      <c r="D114" s="195" t="s">
        <v>23</v>
      </c>
      <c r="E114" s="219">
        <f>E72</f>
        <v>6500</v>
      </c>
      <c r="F114" s="219">
        <f>F72</f>
        <v>6500</v>
      </c>
      <c r="G114" s="220">
        <f t="shared" si="6"/>
        <v>0</v>
      </c>
      <c r="H114" s="221">
        <f t="shared" si="5"/>
        <v>0</v>
      </c>
      <c r="I114" s="94"/>
      <c r="J114" s="94"/>
    </row>
    <row r="115" spans="3:10" ht="12.75">
      <c r="C115" s="194">
        <v>6</v>
      </c>
      <c r="D115" s="195" t="s">
        <v>30</v>
      </c>
      <c r="E115" s="219">
        <f>E80</f>
        <v>2921499.3</v>
      </c>
      <c r="F115" s="219">
        <f>F80</f>
        <v>2871499.3</v>
      </c>
      <c r="G115" s="220">
        <f t="shared" si="6"/>
        <v>50000</v>
      </c>
      <c r="H115" s="221">
        <f t="shared" si="5"/>
        <v>0.017412506421297057</v>
      </c>
      <c r="I115" s="95"/>
      <c r="J115" s="95"/>
    </row>
    <row r="116" spans="3:10" ht="12.75">
      <c r="C116" s="194">
        <v>7</v>
      </c>
      <c r="D116" s="195" t="s">
        <v>25</v>
      </c>
      <c r="E116" s="219">
        <f>E93</f>
        <v>0</v>
      </c>
      <c r="F116" s="219">
        <f>F93</f>
        <v>0</v>
      </c>
      <c r="G116" s="220">
        <f t="shared" si="6"/>
        <v>0</v>
      </c>
      <c r="H116" s="221"/>
      <c r="I116" s="96"/>
      <c r="J116" s="96"/>
    </row>
    <row r="117" spans="3:10" ht="12.75">
      <c r="C117" s="194">
        <v>8</v>
      </c>
      <c r="D117" s="195" t="s">
        <v>64</v>
      </c>
      <c r="E117" s="219">
        <f>E95</f>
        <v>20000</v>
      </c>
      <c r="F117" s="219">
        <f>F95</f>
        <v>20000</v>
      </c>
      <c r="G117" s="220">
        <f t="shared" si="6"/>
        <v>0</v>
      </c>
      <c r="H117" s="221">
        <f t="shared" si="5"/>
        <v>0</v>
      </c>
      <c r="I117" s="95"/>
      <c r="J117" s="95"/>
    </row>
    <row r="118" spans="3:10" ht="12.75">
      <c r="C118" s="194">
        <v>9</v>
      </c>
      <c r="D118" s="195" t="s">
        <v>31</v>
      </c>
      <c r="E118" s="219">
        <f>E102</f>
        <v>0</v>
      </c>
      <c r="F118" s="219">
        <f>F98</f>
        <v>0</v>
      </c>
      <c r="G118" s="220">
        <f t="shared" si="6"/>
        <v>0</v>
      </c>
      <c r="H118" s="221"/>
      <c r="I118" s="94"/>
      <c r="J118" s="94"/>
    </row>
    <row r="119" spans="3:10" ht="12.75">
      <c r="C119" s="185"/>
      <c r="D119" s="186"/>
      <c r="E119" s="105">
        <f>SUM(E111:E118)</f>
        <v>28278955.37</v>
      </c>
      <c r="F119" s="105">
        <f>SUM(F111:F118)</f>
        <v>27928955.370000005</v>
      </c>
      <c r="G119" s="106">
        <f t="shared" si="6"/>
        <v>349999.9999999963</v>
      </c>
      <c r="H119" s="148">
        <f t="shared" si="5"/>
        <v>0.012531797031547772</v>
      </c>
      <c r="I119" s="97"/>
      <c r="J119" s="97"/>
    </row>
    <row r="121" spans="4:6" ht="12.75">
      <c r="D121"/>
      <c r="E121" s="193"/>
      <c r="F121" s="193"/>
    </row>
    <row r="122" spans="4:6" ht="12.75">
      <c r="D122"/>
      <c r="E122"/>
      <c r="F122"/>
    </row>
    <row r="123" spans="4:6" ht="12.75">
      <c r="D123"/>
      <c r="E123"/>
      <c r="F123"/>
    </row>
    <row r="124" spans="4:12" ht="12.75">
      <c r="D124"/>
      <c r="E124"/>
      <c r="F124"/>
      <c r="L124" t="s">
        <v>61</v>
      </c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</sheetData>
  <sheetProtection/>
  <printOptions/>
  <pageMargins left="0.03937007874015748" right="0.03937007874015748" top="0.8267716535433072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SECRETARIA</cp:lastModifiedBy>
  <cp:lastPrinted>2019-04-03T08:05:13Z</cp:lastPrinted>
  <dcterms:created xsi:type="dcterms:W3CDTF">1996-11-27T10:00:04Z</dcterms:created>
  <dcterms:modified xsi:type="dcterms:W3CDTF">2019-07-24T07:53:15Z</dcterms:modified>
  <cp:category/>
  <cp:version/>
  <cp:contentType/>
  <cp:contentStatus/>
</cp:coreProperties>
</file>