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3-c-Entes y organismos\SMS\Conciertos SMS\"/>
    </mc:Choice>
  </mc:AlternateContent>
  <bookViews>
    <workbookView xWindow="0" yWindow="0" windowWidth="19200" windowHeight="11595"/>
  </bookViews>
  <sheets>
    <sheet name="Resumen Anual x Areas y CC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0" i="1" l="1"/>
  <c r="L210" i="1"/>
  <c r="K210" i="1"/>
  <c r="J210" i="1"/>
  <c r="I210" i="1"/>
  <c r="H210" i="1"/>
  <c r="G210" i="1"/>
  <c r="F210" i="1"/>
  <c r="E210" i="1"/>
  <c r="D210" i="1"/>
  <c r="N210" i="1" s="1"/>
  <c r="M209" i="1"/>
  <c r="L209" i="1"/>
  <c r="K209" i="1"/>
  <c r="J209" i="1"/>
  <c r="I209" i="1"/>
  <c r="H209" i="1"/>
  <c r="G209" i="1"/>
  <c r="F209" i="1"/>
  <c r="E209" i="1"/>
  <c r="D209" i="1"/>
  <c r="N209" i="1" s="1"/>
  <c r="M208" i="1"/>
  <c r="L208" i="1"/>
  <c r="K208" i="1"/>
  <c r="J208" i="1"/>
  <c r="I208" i="1"/>
  <c r="H208" i="1"/>
  <c r="G208" i="1"/>
  <c r="F208" i="1"/>
  <c r="N208" i="1" s="1"/>
  <c r="E208" i="1"/>
  <c r="D208" i="1"/>
  <c r="M207" i="1"/>
  <c r="L207" i="1"/>
  <c r="K207" i="1"/>
  <c r="J207" i="1"/>
  <c r="I207" i="1"/>
  <c r="H207" i="1"/>
  <c r="G207" i="1"/>
  <c r="F207" i="1"/>
  <c r="N207" i="1" s="1"/>
  <c r="E207" i="1"/>
  <c r="D207" i="1"/>
  <c r="M206" i="1"/>
  <c r="L206" i="1"/>
  <c r="K206" i="1"/>
  <c r="J206" i="1"/>
  <c r="I206" i="1"/>
  <c r="H206" i="1"/>
  <c r="G206" i="1"/>
  <c r="F206" i="1"/>
  <c r="E206" i="1"/>
  <c r="D206" i="1"/>
  <c r="N206" i="1" s="1"/>
  <c r="M205" i="1"/>
  <c r="L205" i="1"/>
  <c r="K205" i="1"/>
  <c r="J205" i="1"/>
  <c r="I205" i="1"/>
  <c r="H205" i="1"/>
  <c r="G205" i="1"/>
  <c r="F205" i="1"/>
  <c r="E205" i="1"/>
  <c r="D205" i="1"/>
  <c r="N205" i="1" s="1"/>
  <c r="M204" i="1"/>
  <c r="L204" i="1"/>
  <c r="K204" i="1"/>
  <c r="J204" i="1"/>
  <c r="I204" i="1"/>
  <c r="H204" i="1"/>
  <c r="G204" i="1"/>
  <c r="F204" i="1"/>
  <c r="N204" i="1" s="1"/>
  <c r="E204" i="1"/>
  <c r="D204" i="1"/>
  <c r="M203" i="1"/>
  <c r="L203" i="1"/>
  <c r="K203" i="1"/>
  <c r="J203" i="1"/>
  <c r="I203" i="1"/>
  <c r="H203" i="1"/>
  <c r="G203" i="1"/>
  <c r="F203" i="1"/>
  <c r="N203" i="1" s="1"/>
  <c r="E203" i="1"/>
  <c r="D203" i="1"/>
  <c r="M202" i="1"/>
  <c r="L202" i="1"/>
  <c r="K202" i="1"/>
  <c r="J202" i="1"/>
  <c r="H202" i="1"/>
  <c r="G202" i="1"/>
  <c r="F202" i="1"/>
  <c r="E202" i="1"/>
  <c r="M201" i="1"/>
  <c r="L201" i="1"/>
  <c r="K201" i="1"/>
  <c r="J201" i="1"/>
  <c r="H201" i="1"/>
  <c r="G201" i="1"/>
  <c r="F201" i="1"/>
  <c r="E201" i="1"/>
  <c r="M200" i="1"/>
  <c r="L200" i="1"/>
  <c r="K200" i="1"/>
  <c r="J200" i="1"/>
  <c r="I200" i="1"/>
  <c r="H200" i="1"/>
  <c r="G200" i="1"/>
  <c r="F200" i="1"/>
  <c r="N200" i="1" s="1"/>
  <c r="E200" i="1"/>
  <c r="D200" i="1"/>
  <c r="M199" i="1"/>
  <c r="L199" i="1"/>
  <c r="K199" i="1"/>
  <c r="J199" i="1"/>
  <c r="I199" i="1"/>
  <c r="H199" i="1"/>
  <c r="G199" i="1"/>
  <c r="F199" i="1"/>
  <c r="N199" i="1" s="1"/>
  <c r="E199" i="1"/>
  <c r="D199" i="1"/>
  <c r="M198" i="1"/>
  <c r="L198" i="1"/>
  <c r="K198" i="1"/>
  <c r="J198" i="1"/>
  <c r="I198" i="1"/>
  <c r="H198" i="1"/>
  <c r="G198" i="1"/>
  <c r="F198" i="1"/>
  <c r="E198" i="1"/>
  <c r="D198" i="1"/>
  <c r="N198" i="1" s="1"/>
  <c r="M197" i="1"/>
  <c r="L197" i="1"/>
  <c r="K197" i="1"/>
  <c r="J197" i="1"/>
  <c r="I197" i="1"/>
  <c r="H197" i="1"/>
  <c r="G197" i="1"/>
  <c r="F197" i="1"/>
  <c r="E197" i="1"/>
  <c r="D197" i="1"/>
  <c r="N197" i="1" s="1"/>
  <c r="M196" i="1"/>
  <c r="L196" i="1"/>
  <c r="K196" i="1"/>
  <c r="J196" i="1"/>
  <c r="I196" i="1"/>
  <c r="H196" i="1"/>
  <c r="G196" i="1"/>
  <c r="F196" i="1"/>
  <c r="N196" i="1" s="1"/>
  <c r="E196" i="1"/>
  <c r="D196" i="1"/>
  <c r="M195" i="1"/>
  <c r="L195" i="1"/>
  <c r="K195" i="1"/>
  <c r="J195" i="1"/>
  <c r="I195" i="1"/>
  <c r="H195" i="1"/>
  <c r="G195" i="1"/>
  <c r="F195" i="1"/>
  <c r="N195" i="1" s="1"/>
  <c r="E195" i="1"/>
  <c r="D195" i="1"/>
  <c r="M194" i="1"/>
  <c r="L194" i="1"/>
  <c r="K194" i="1"/>
  <c r="J194" i="1"/>
  <c r="I194" i="1"/>
  <c r="H194" i="1"/>
  <c r="G194" i="1"/>
  <c r="F194" i="1"/>
  <c r="E194" i="1"/>
  <c r="D194" i="1"/>
  <c r="N194" i="1" s="1"/>
  <c r="M193" i="1"/>
  <c r="L193" i="1"/>
  <c r="K193" i="1"/>
  <c r="J193" i="1"/>
  <c r="I193" i="1"/>
  <c r="H193" i="1"/>
  <c r="G193" i="1"/>
  <c r="F193" i="1"/>
  <c r="E193" i="1"/>
  <c r="D193" i="1"/>
  <c r="N193" i="1" s="1"/>
  <c r="M192" i="1"/>
  <c r="L192" i="1"/>
  <c r="K192" i="1"/>
  <c r="J192" i="1"/>
  <c r="I192" i="1"/>
  <c r="H192" i="1"/>
  <c r="G192" i="1"/>
  <c r="F192" i="1"/>
  <c r="E192" i="1"/>
  <c r="D192" i="1"/>
  <c r="N192" i="1" s="1"/>
  <c r="M191" i="1"/>
  <c r="L191" i="1"/>
  <c r="K191" i="1"/>
  <c r="J191" i="1"/>
  <c r="I191" i="1"/>
  <c r="H191" i="1"/>
  <c r="G191" i="1"/>
  <c r="F191" i="1"/>
  <c r="N191" i="1" s="1"/>
  <c r="E191" i="1"/>
  <c r="D191" i="1"/>
  <c r="M190" i="1"/>
  <c r="L190" i="1"/>
  <c r="K190" i="1"/>
  <c r="J190" i="1"/>
  <c r="I190" i="1"/>
  <c r="H190" i="1"/>
  <c r="G190" i="1"/>
  <c r="F190" i="1"/>
  <c r="E190" i="1"/>
  <c r="D190" i="1"/>
  <c r="N190" i="1" s="1"/>
  <c r="M189" i="1"/>
  <c r="L189" i="1"/>
  <c r="K189" i="1"/>
  <c r="J189" i="1"/>
  <c r="I189" i="1"/>
  <c r="H189" i="1"/>
  <c r="G189" i="1"/>
  <c r="F189" i="1"/>
  <c r="E189" i="1"/>
  <c r="D189" i="1"/>
  <c r="N189" i="1" s="1"/>
  <c r="M188" i="1"/>
  <c r="L188" i="1"/>
  <c r="K188" i="1"/>
  <c r="J188" i="1"/>
  <c r="I188" i="1"/>
  <c r="H188" i="1"/>
  <c r="G188" i="1"/>
  <c r="F188" i="1"/>
  <c r="E188" i="1"/>
  <c r="D188" i="1"/>
  <c r="N188" i="1" s="1"/>
  <c r="M187" i="1"/>
  <c r="L187" i="1"/>
  <c r="K187" i="1"/>
  <c r="J187" i="1"/>
  <c r="I187" i="1"/>
  <c r="H187" i="1"/>
  <c r="G187" i="1"/>
  <c r="F187" i="1"/>
  <c r="N187" i="1" s="1"/>
  <c r="E187" i="1"/>
  <c r="D187" i="1"/>
  <c r="M186" i="1"/>
  <c r="L186" i="1"/>
  <c r="K186" i="1"/>
  <c r="J186" i="1"/>
  <c r="H186" i="1"/>
  <c r="G186" i="1"/>
  <c r="F186" i="1"/>
  <c r="E186" i="1"/>
  <c r="D186" i="1"/>
  <c r="M185" i="1"/>
  <c r="L185" i="1"/>
  <c r="K185" i="1"/>
  <c r="J185" i="1"/>
  <c r="H185" i="1"/>
  <c r="G185" i="1"/>
  <c r="F185" i="1"/>
  <c r="E185" i="1"/>
  <c r="D185" i="1"/>
  <c r="M184" i="1"/>
  <c r="L184" i="1"/>
  <c r="K184" i="1"/>
  <c r="H184" i="1"/>
  <c r="F184" i="1"/>
  <c r="E184" i="1"/>
  <c r="M183" i="1"/>
  <c r="L183" i="1"/>
  <c r="K183" i="1"/>
  <c r="H183" i="1"/>
  <c r="F183" i="1"/>
  <c r="E183" i="1"/>
  <c r="M182" i="1"/>
  <c r="M211" i="1" s="1"/>
  <c r="L182" i="1"/>
  <c r="L211" i="1" s="1"/>
  <c r="K182" i="1"/>
  <c r="K211" i="1" s="1"/>
  <c r="J182" i="1"/>
  <c r="I182" i="1"/>
  <c r="H182" i="1"/>
  <c r="H211" i="1" s="1"/>
  <c r="G182" i="1"/>
  <c r="F182" i="1"/>
  <c r="F211" i="1" s="1"/>
  <c r="E182" i="1"/>
  <c r="E211" i="1" s="1"/>
  <c r="D182" i="1"/>
  <c r="M181" i="1"/>
  <c r="L181" i="1"/>
  <c r="K181" i="1"/>
  <c r="J181" i="1"/>
  <c r="I181" i="1"/>
  <c r="H181" i="1"/>
  <c r="G181" i="1"/>
  <c r="F181" i="1"/>
  <c r="E181" i="1"/>
  <c r="D181" i="1"/>
  <c r="N181" i="1" s="1"/>
  <c r="N178" i="1"/>
  <c r="N177" i="1"/>
  <c r="M174" i="1"/>
  <c r="L174" i="1"/>
  <c r="K174" i="1"/>
  <c r="J174" i="1"/>
  <c r="I174" i="1"/>
  <c r="H174" i="1"/>
  <c r="G174" i="1"/>
  <c r="F174" i="1"/>
  <c r="E174" i="1"/>
  <c r="D174" i="1"/>
  <c r="N173" i="1"/>
  <c r="N172" i="1"/>
  <c r="N171" i="1"/>
  <c r="N174" i="1" s="1"/>
  <c r="N170" i="1"/>
  <c r="M167" i="1"/>
  <c r="L167" i="1"/>
  <c r="K167" i="1"/>
  <c r="J167" i="1"/>
  <c r="I167" i="1"/>
  <c r="H167" i="1"/>
  <c r="G167" i="1"/>
  <c r="F167" i="1"/>
  <c r="E167" i="1"/>
  <c r="D167" i="1"/>
  <c r="N166" i="1"/>
  <c r="N167" i="1" s="1"/>
  <c r="N165" i="1"/>
  <c r="N164" i="1"/>
  <c r="N163" i="1"/>
  <c r="M160" i="1"/>
  <c r="L160" i="1"/>
  <c r="K160" i="1"/>
  <c r="J160" i="1"/>
  <c r="I160" i="1"/>
  <c r="H160" i="1"/>
  <c r="G160" i="1"/>
  <c r="F160" i="1"/>
  <c r="E160" i="1"/>
  <c r="D160" i="1"/>
  <c r="N159" i="1"/>
  <c r="N158" i="1"/>
  <c r="N157" i="1"/>
  <c r="N160" i="1" s="1"/>
  <c r="N156" i="1"/>
  <c r="M153" i="1"/>
  <c r="L153" i="1"/>
  <c r="K153" i="1"/>
  <c r="J153" i="1"/>
  <c r="I153" i="1"/>
  <c r="H153" i="1"/>
  <c r="G153" i="1"/>
  <c r="F153" i="1"/>
  <c r="E153" i="1"/>
  <c r="D153" i="1"/>
  <c r="N152" i="1"/>
  <c r="N151" i="1"/>
  <c r="N150" i="1"/>
  <c r="N149" i="1"/>
  <c r="N148" i="1"/>
  <c r="N147" i="1"/>
  <c r="N146" i="1"/>
  <c r="N145" i="1"/>
  <c r="N144" i="1"/>
  <c r="N143" i="1"/>
  <c r="N142" i="1"/>
  <c r="N153" i="1" s="1"/>
  <c r="N141" i="1"/>
  <c r="M138" i="1"/>
  <c r="L138" i="1"/>
  <c r="K138" i="1"/>
  <c r="J138" i="1"/>
  <c r="I138" i="1"/>
  <c r="H138" i="1"/>
  <c r="G138" i="1"/>
  <c r="F138" i="1"/>
  <c r="E138" i="1"/>
  <c r="D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38" i="1" s="1"/>
  <c r="N124" i="1"/>
  <c r="M121" i="1"/>
  <c r="L121" i="1"/>
  <c r="K121" i="1"/>
  <c r="J121" i="1"/>
  <c r="I121" i="1"/>
  <c r="H121" i="1"/>
  <c r="G121" i="1"/>
  <c r="F121" i="1"/>
  <c r="E121" i="1"/>
  <c r="D121" i="1"/>
  <c r="N120" i="1"/>
  <c r="N119" i="1"/>
  <c r="N118" i="1"/>
  <c r="N117" i="1"/>
  <c r="N116" i="1"/>
  <c r="N115" i="1"/>
  <c r="N114" i="1"/>
  <c r="N113" i="1"/>
  <c r="N112" i="1"/>
  <c r="N111" i="1"/>
  <c r="N110" i="1"/>
  <c r="N121" i="1" s="1"/>
  <c r="N109" i="1"/>
  <c r="M106" i="1"/>
  <c r="L106" i="1"/>
  <c r="K106" i="1"/>
  <c r="J106" i="1"/>
  <c r="I106" i="1"/>
  <c r="H106" i="1"/>
  <c r="G106" i="1"/>
  <c r="F106" i="1"/>
  <c r="E106" i="1"/>
  <c r="D106" i="1"/>
  <c r="N105" i="1"/>
  <c r="N104" i="1"/>
  <c r="N103" i="1"/>
  <c r="N102" i="1"/>
  <c r="N101" i="1"/>
  <c r="N100" i="1"/>
  <c r="N99" i="1"/>
  <c r="N106" i="1" s="1"/>
  <c r="N98" i="1"/>
  <c r="M95" i="1"/>
  <c r="L95" i="1"/>
  <c r="K95" i="1"/>
  <c r="J95" i="1"/>
  <c r="I95" i="1"/>
  <c r="H95" i="1"/>
  <c r="G95" i="1"/>
  <c r="F95" i="1"/>
  <c r="E95" i="1"/>
  <c r="D95" i="1"/>
  <c r="N94" i="1"/>
  <c r="N93" i="1"/>
  <c r="N92" i="1"/>
  <c r="N91" i="1"/>
  <c r="N90" i="1"/>
  <c r="N89" i="1"/>
  <c r="N88" i="1"/>
  <c r="N87" i="1"/>
  <c r="N86" i="1"/>
  <c r="N85" i="1"/>
  <c r="N84" i="1"/>
  <c r="N95" i="1" s="1"/>
  <c r="N83" i="1"/>
  <c r="M80" i="1"/>
  <c r="L80" i="1"/>
  <c r="K80" i="1"/>
  <c r="J80" i="1"/>
  <c r="I80" i="1"/>
  <c r="H80" i="1"/>
  <c r="G80" i="1"/>
  <c r="F80" i="1"/>
  <c r="E80" i="1"/>
  <c r="D80" i="1"/>
  <c r="N79" i="1"/>
  <c r="N78" i="1"/>
  <c r="N77" i="1"/>
  <c r="N80" i="1" s="1"/>
  <c r="N76" i="1"/>
  <c r="M73" i="1"/>
  <c r="L73" i="1"/>
  <c r="K73" i="1"/>
  <c r="J73" i="1"/>
  <c r="I73" i="1"/>
  <c r="H73" i="1"/>
  <c r="G73" i="1"/>
  <c r="F73" i="1"/>
  <c r="E73" i="1"/>
  <c r="D73" i="1"/>
  <c r="N72" i="1"/>
  <c r="N71" i="1"/>
  <c r="N70" i="1"/>
  <c r="N69" i="1"/>
  <c r="N68" i="1"/>
  <c r="N67" i="1"/>
  <c r="N66" i="1"/>
  <c r="N65" i="1"/>
  <c r="N64" i="1"/>
  <c r="N63" i="1"/>
  <c r="N62" i="1"/>
  <c r="N73" i="1" s="1"/>
  <c r="N61" i="1"/>
  <c r="M58" i="1"/>
  <c r="L58" i="1"/>
  <c r="K58" i="1"/>
  <c r="J58" i="1"/>
  <c r="H58" i="1"/>
  <c r="G58" i="1"/>
  <c r="F58" i="1"/>
  <c r="E58" i="1"/>
  <c r="D58" i="1"/>
  <c r="N57" i="1"/>
  <c r="I57" i="1"/>
  <c r="I202" i="1" s="1"/>
  <c r="I56" i="1"/>
  <c r="N56" i="1" s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58" i="1" s="1"/>
  <c r="N42" i="1"/>
  <c r="M39" i="1"/>
  <c r="L39" i="1"/>
  <c r="K39" i="1"/>
  <c r="J39" i="1"/>
  <c r="I39" i="1"/>
  <c r="H39" i="1"/>
  <c r="G39" i="1"/>
  <c r="F39" i="1"/>
  <c r="E39" i="1"/>
  <c r="N38" i="1"/>
  <c r="N37" i="1"/>
  <c r="N36" i="1"/>
  <c r="D36" i="1"/>
  <c r="D202" i="1" s="1"/>
  <c r="N202" i="1" s="1"/>
  <c r="D35" i="1"/>
  <c r="D201" i="1" s="1"/>
  <c r="N34" i="1"/>
  <c r="N33" i="1"/>
  <c r="N32" i="1"/>
  <c r="N31" i="1"/>
  <c r="N30" i="1"/>
  <c r="N29" i="1"/>
  <c r="N28" i="1"/>
  <c r="N27" i="1"/>
  <c r="N26" i="1"/>
  <c r="N39" i="1" s="1"/>
  <c r="N25" i="1"/>
  <c r="M22" i="1"/>
  <c r="L22" i="1"/>
  <c r="K22" i="1"/>
  <c r="H22" i="1"/>
  <c r="F22" i="1"/>
  <c r="E22" i="1"/>
  <c r="N21" i="1"/>
  <c r="N20" i="1"/>
  <c r="N19" i="1"/>
  <c r="N18" i="1"/>
  <c r="N17" i="1"/>
  <c r="N16" i="1"/>
  <c r="N15" i="1"/>
  <c r="N14" i="1"/>
  <c r="N13" i="1"/>
  <c r="N12" i="1"/>
  <c r="I11" i="1"/>
  <c r="I186" i="1" s="1"/>
  <c r="N10" i="1"/>
  <c r="N185" i="1" s="1"/>
  <c r="I10" i="1"/>
  <c r="I185" i="1" s="1"/>
  <c r="N9" i="1"/>
  <c r="J7" i="1"/>
  <c r="J184" i="1" s="1"/>
  <c r="I7" i="1"/>
  <c r="I22" i="1" s="1"/>
  <c r="G7" i="1"/>
  <c r="G184" i="1" s="1"/>
  <c r="D7" i="1"/>
  <c r="D22" i="1" s="1"/>
  <c r="J6" i="1"/>
  <c r="J183" i="1" s="1"/>
  <c r="I6" i="1"/>
  <c r="I183" i="1" s="1"/>
  <c r="G6" i="1"/>
  <c r="G183" i="1" s="1"/>
  <c r="D6" i="1"/>
  <c r="D183" i="1" s="1"/>
  <c r="G211" i="1" l="1"/>
  <c r="N183" i="1"/>
  <c r="N201" i="1"/>
  <c r="J211" i="1"/>
  <c r="J22" i="1"/>
  <c r="N35" i="1"/>
  <c r="N182" i="1"/>
  <c r="D184" i="1"/>
  <c r="N184" i="1" s="1"/>
  <c r="I201" i="1"/>
  <c r="N6" i="1"/>
  <c r="G22" i="1"/>
  <c r="D39" i="1"/>
  <c r="I184" i="1"/>
  <c r="I211" i="1" s="1"/>
  <c r="N7" i="1"/>
  <c r="N11" i="1"/>
  <c r="N186" i="1" s="1"/>
  <c r="I58" i="1"/>
  <c r="N22" i="1" l="1"/>
  <c r="N211" i="1"/>
  <c r="D211" i="1"/>
</calcChain>
</file>

<file path=xl/sharedStrings.xml><?xml version="1.0" encoding="utf-8"?>
<sst xmlns="http://schemas.openxmlformats.org/spreadsheetml/2006/main" count="500" uniqueCount="57">
  <si>
    <t>RESUMEN  ACTIVIDAD  REALIZADA EN CENTRO CONCERTADO (DISTINTAS PRESTACIONES)</t>
  </si>
  <si>
    <t xml:space="preserve"> FACTURACION  TOTAL EJERCICIO 2017</t>
  </si>
  <si>
    <t>Centro concertado</t>
  </si>
  <si>
    <t>Actividad</t>
  </si>
  <si>
    <t>Concepto</t>
  </si>
  <si>
    <t>AREA I</t>
  </si>
  <si>
    <t>AREA II</t>
  </si>
  <si>
    <t>AREA III</t>
  </si>
  <si>
    <t>AREA IV</t>
  </si>
  <si>
    <t>AREA V</t>
  </si>
  <si>
    <t>AREA VI</t>
  </si>
  <si>
    <t>AREA VII</t>
  </si>
  <si>
    <t>AREA VIII</t>
  </si>
  <si>
    <t>AREA IX</t>
  </si>
  <si>
    <t>H.R.ALBERCA</t>
  </si>
  <si>
    <t>TOTAL</t>
  </si>
  <si>
    <t>HOSPITAL QUIRON-MURCIA</t>
  </si>
  <si>
    <t>Hospitalizacion</t>
  </si>
  <si>
    <t>Importe</t>
  </si>
  <si>
    <t>UCI (No concertada)</t>
  </si>
  <si>
    <t>RHB ingresados</t>
  </si>
  <si>
    <t>Procedimientos Quirúrgicos LE</t>
  </si>
  <si>
    <t>Procedimientos Quirúrgicos URG</t>
  </si>
  <si>
    <t>Procedimientos Diagnósticos (Delfos)</t>
  </si>
  <si>
    <t>Salud Bucodental Discapacitados</t>
  </si>
  <si>
    <t>Actividad(Nº pac)</t>
  </si>
  <si>
    <t>Cariotipos</t>
  </si>
  <si>
    <t>CLINICA SAN JOSE</t>
  </si>
  <si>
    <t xml:space="preserve">Radiologia - canon </t>
  </si>
  <si>
    <t>HABILITAS</t>
  </si>
  <si>
    <t>HOSPITAL MOLINA</t>
  </si>
  <si>
    <t xml:space="preserve">Urgencias  </t>
  </si>
  <si>
    <t>Consultas H.MM</t>
  </si>
  <si>
    <t>Radiologia - canon</t>
  </si>
  <si>
    <t>HOSPITAL MESA DEL CASTILLO</t>
  </si>
  <si>
    <t>Consultas</t>
  </si>
  <si>
    <t>CLINICA S.FELIPE DEL MEDIT.</t>
  </si>
  <si>
    <t>Estancias (Salud Mental)</t>
  </si>
  <si>
    <t>HOSPITAL PERPETUO SOCORRO</t>
  </si>
  <si>
    <t>C M  VIRGEN DE LA CARIDAD</t>
  </si>
  <si>
    <t>SANTO HOSPITAL DE CARIDAD</t>
  </si>
  <si>
    <t>Camara Hiperbárica</t>
  </si>
  <si>
    <t>Camara Hiperbárica - tratamiento urgencias</t>
  </si>
  <si>
    <t>C M  VIRGEN DEL ALCAZAR</t>
  </si>
  <si>
    <t>CLINICA BERNAL</t>
  </si>
  <si>
    <t>HOSPITAL REAL PIEDAD</t>
  </si>
  <si>
    <t>RESIDENCIA LOS ALMENDROS</t>
  </si>
  <si>
    <t>R. VILLADEMAR</t>
  </si>
  <si>
    <t>ASTUS</t>
  </si>
  <si>
    <t>RHB - Parálisis cerebral</t>
  </si>
  <si>
    <t>falta el mes de diciembre</t>
  </si>
  <si>
    <t>RESUMEN ANUAL GASTO CONCIERTOS 2017</t>
  </si>
  <si>
    <t xml:space="preserve">Estancias UCI </t>
  </si>
  <si>
    <t>Consultas H.M.M.</t>
  </si>
  <si>
    <t>RHB Parálisis cerebral</t>
  </si>
  <si>
    <t>Urgencias</t>
  </si>
  <si>
    <t>Radiologia - canon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</si>
</sst>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rgb="FF0070C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1" fontId="6" fillId="4" borderId="11" xfId="2" applyNumberFormat="1" applyFont="1" applyFill="1" applyBorder="1"/>
    <xf numFmtId="1" fontId="6" fillId="4" borderId="12" xfId="2" applyNumberFormat="1" applyFont="1" applyFill="1" applyBorder="1"/>
    <xf numFmtId="1" fontId="6" fillId="4" borderId="12" xfId="0" applyNumberFormat="1" applyFont="1" applyFill="1" applyBorder="1"/>
    <xf numFmtId="1" fontId="6" fillId="4" borderId="13" xfId="0" applyNumberFormat="1" applyFont="1" applyFill="1" applyBorder="1"/>
    <xf numFmtId="0" fontId="6" fillId="0" borderId="14" xfId="0" applyFont="1" applyBorder="1" applyAlignment="1">
      <alignment horizontal="left" vertical="center" wrapText="1"/>
    </xf>
    <xf numFmtId="0" fontId="6" fillId="5" borderId="14" xfId="0" applyFont="1" applyFill="1" applyBorder="1" applyAlignment="1">
      <alignment horizontal="center" vertical="center" wrapText="1"/>
    </xf>
    <xf numFmtId="44" fontId="6" fillId="5" borderId="15" xfId="2" applyFont="1" applyFill="1" applyBorder="1"/>
    <xf numFmtId="44" fontId="6" fillId="5" borderId="16" xfId="2" applyFont="1" applyFill="1" applyBorder="1"/>
    <xf numFmtId="0" fontId="6" fillId="5" borderId="16" xfId="0" applyFont="1" applyFill="1" applyBorder="1"/>
    <xf numFmtId="44" fontId="6" fillId="5" borderId="17" xfId="0" applyNumberFormat="1" applyFont="1" applyFill="1" applyBorder="1"/>
    <xf numFmtId="0" fontId="4" fillId="0" borderId="7" xfId="0" applyFont="1" applyBorder="1" applyAlignment="1">
      <alignment horizontal="left" vertical="center" wrapText="1"/>
    </xf>
    <xf numFmtId="164" fontId="8" fillId="0" borderId="0" xfId="0" applyNumberFormat="1" applyFont="1" applyFill="1"/>
    <xf numFmtId="0" fontId="4" fillId="0" borderId="14" xfId="0" applyFont="1" applyBorder="1" applyAlignment="1">
      <alignment horizontal="left" vertical="center" wrapText="1"/>
    </xf>
    <xf numFmtId="1" fontId="4" fillId="4" borderId="12" xfId="2" applyNumberFormat="1" applyFont="1" applyFill="1" applyBorder="1"/>
    <xf numFmtId="1" fontId="4" fillId="4" borderId="13" xfId="0" applyNumberFormat="1" applyFont="1" applyFill="1" applyBorder="1"/>
    <xf numFmtId="0" fontId="5" fillId="0" borderId="0" xfId="0" applyFont="1" applyFill="1"/>
    <xf numFmtId="44" fontId="4" fillId="5" borderId="16" xfId="2" applyFont="1" applyFill="1" applyBorder="1"/>
    <xf numFmtId="44" fontId="4" fillId="5" borderId="17" xfId="0" applyNumberFormat="1" applyFont="1" applyFill="1" applyBorder="1"/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 wrapText="1"/>
    </xf>
    <xf numFmtId="44" fontId="6" fillId="3" borderId="3" xfId="0" applyNumberFormat="1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/>
    <xf numFmtId="0" fontId="4" fillId="0" borderId="14" xfId="0" applyFont="1" applyFill="1" applyBorder="1" applyAlignment="1">
      <alignment horizontal="left" vertical="center" wrapText="1"/>
    </xf>
    <xf numFmtId="3" fontId="6" fillId="0" borderId="11" xfId="2" applyNumberFormat="1" applyFont="1" applyFill="1" applyBorder="1"/>
    <xf numFmtId="1" fontId="6" fillId="0" borderId="13" xfId="0" applyNumberFormat="1" applyFont="1" applyFill="1" applyBorder="1"/>
    <xf numFmtId="0" fontId="10" fillId="0" borderId="0" xfId="0" applyFont="1" applyFill="1"/>
    <xf numFmtId="0" fontId="8" fillId="0" borderId="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3" fontId="6" fillId="0" borderId="12" xfId="2" applyNumberFormat="1" applyFont="1" applyFill="1" applyBorder="1"/>
    <xf numFmtId="165" fontId="6" fillId="0" borderId="13" xfId="1" applyNumberFormat="1" applyFont="1" applyFill="1" applyBorder="1"/>
    <xf numFmtId="0" fontId="4" fillId="3" borderId="2" xfId="0" applyFont="1" applyFill="1" applyBorder="1" applyAlignment="1">
      <alignment horizontal="center" wrapText="1"/>
    </xf>
    <xf numFmtId="44" fontId="6" fillId="3" borderId="2" xfId="0" applyNumberFormat="1" applyFont="1" applyFill="1" applyBorder="1" applyAlignment="1">
      <alignment horizontal="center"/>
    </xf>
    <xf numFmtId="44" fontId="5" fillId="0" borderId="0" xfId="0" applyNumberFormat="1" applyFont="1"/>
    <xf numFmtId="0" fontId="11" fillId="0" borderId="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166" fontId="6" fillId="0" borderId="22" xfId="0" applyNumberFormat="1" applyFont="1" applyBorder="1"/>
    <xf numFmtId="44" fontId="6" fillId="0" borderId="22" xfId="0" applyNumberFormat="1" applyFont="1" applyBorder="1"/>
    <xf numFmtId="44" fontId="6" fillId="3" borderId="22" xfId="0" applyNumberFormat="1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" fontId="5" fillId="0" borderId="0" xfId="0" applyNumberFormat="1" applyFont="1"/>
    <xf numFmtId="0" fontId="8" fillId="4" borderId="7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44" fontId="5" fillId="0" borderId="0" xfId="2" applyFont="1"/>
    <xf numFmtId="44" fontId="5" fillId="0" borderId="0" xfId="2" applyFont="1" applyFill="1"/>
    <xf numFmtId="0" fontId="4" fillId="3" borderId="4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6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1" fontId="5" fillId="0" borderId="0" xfId="0" applyNumberFormat="1" applyFont="1" applyFill="1"/>
    <xf numFmtId="1" fontId="6" fillId="0" borderId="0" xfId="0" applyNumberFormat="1" applyFont="1"/>
    <xf numFmtId="0" fontId="6" fillId="3" borderId="14" xfId="0" applyFont="1" applyFill="1" applyBorder="1" applyAlignment="1">
      <alignment horizontal="left" vertical="center" wrapText="1"/>
    </xf>
    <xf numFmtId="2" fontId="5" fillId="0" borderId="0" xfId="0" applyNumberFormat="1" applyFont="1" applyFill="1"/>
    <xf numFmtId="1" fontId="4" fillId="4" borderId="11" xfId="2" applyNumberFormat="1" applyFont="1" applyFill="1" applyBorder="1"/>
    <xf numFmtId="44" fontId="4" fillId="5" borderId="15" xfId="2" applyFont="1" applyFill="1" applyBorder="1"/>
    <xf numFmtId="0" fontId="6" fillId="4" borderId="23" xfId="0" applyFont="1" applyFill="1" applyBorder="1" applyAlignment="1">
      <alignment horizontal="center" vertical="center" wrapText="1"/>
    </xf>
    <xf numFmtId="44" fontId="6" fillId="5" borderId="24" xfId="2" applyFont="1" applyFill="1" applyBorder="1"/>
    <xf numFmtId="44" fontId="6" fillId="5" borderId="25" xfId="0" applyNumberFormat="1" applyFont="1" applyFill="1" applyBorder="1"/>
    <xf numFmtId="1" fontId="6" fillId="0" borderId="11" xfId="2" applyNumberFormat="1" applyFont="1" applyFill="1" applyBorder="1"/>
    <xf numFmtId="1" fontId="6" fillId="0" borderId="12" xfId="2" applyNumberFormat="1" applyFont="1" applyFill="1" applyBorder="1"/>
    <xf numFmtId="0" fontId="15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6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44" fontId="0" fillId="0" borderId="0" xfId="0" applyNumberFormat="1" applyBorder="1"/>
    <xf numFmtId="44" fontId="6" fillId="0" borderId="0" xfId="0" applyNumberFormat="1" applyFont="1"/>
    <xf numFmtId="165" fontId="6" fillId="0" borderId="0" xfId="0" applyNumberFormat="1" applyFont="1" applyBorder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466936</xdr:colOff>
      <xdr:row>0</xdr:row>
      <xdr:rowOff>52846</xdr:rowOff>
    </xdr:from>
    <xdr:to>
      <xdr:col>13</xdr:col>
      <xdr:colOff>1158240</xdr:colOff>
      <xdr:row>2</xdr:row>
      <xdr:rowOff>15239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6686" y="52846"/>
          <a:ext cx="691304" cy="49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tabSelected="1" workbookViewId="0">
      <selection sqref="A1:XFD1048576"/>
    </sheetView>
  </sheetViews>
  <sheetFormatPr baseColWidth="10" defaultColWidth="11.42578125" defaultRowHeight="12" x14ac:dyDescent="0.2"/>
  <cols>
    <col min="1" max="1" width="15.42578125" style="16" customWidth="1"/>
    <col min="2" max="2" width="17.42578125" style="16" customWidth="1"/>
    <col min="3" max="3" width="17.42578125" style="115" customWidth="1"/>
    <col min="4" max="4" width="17" style="16" customWidth="1"/>
    <col min="5" max="5" width="14.85546875" style="16" customWidth="1"/>
    <col min="6" max="6" width="14.7109375" style="16" customWidth="1"/>
    <col min="7" max="7" width="17.140625" style="16" customWidth="1"/>
    <col min="8" max="8" width="13" style="16" customWidth="1"/>
    <col min="9" max="9" width="14.42578125" style="16" customWidth="1"/>
    <col min="10" max="10" width="15.42578125" style="16" customWidth="1"/>
    <col min="11" max="11" width="15.7109375" style="16" customWidth="1"/>
    <col min="12" max="13" width="13" style="16" customWidth="1"/>
    <col min="14" max="14" width="19.5703125" style="16" customWidth="1"/>
    <col min="15" max="15" width="3.7109375" style="14" customWidth="1"/>
    <col min="16" max="17" width="11.42578125" style="51"/>
    <col min="18" max="18" width="11.42578125" style="52"/>
    <col min="19" max="16384" width="11.42578125" style="16"/>
  </cols>
  <sheetData>
    <row r="1" spans="1:18" customFormat="1" ht="2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customFormat="1" ht="21.6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customFormat="1" ht="15.75" thickBot="1" x14ac:dyDescent="0.3"/>
    <row r="4" spans="1:18" customFormat="1" ht="25.5" thickBot="1" x14ac:dyDescent="0.3">
      <c r="A4" s="3" t="s">
        <v>2</v>
      </c>
      <c r="B4" s="4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8" ht="12.75" thickBot="1" x14ac:dyDescent="0.25">
      <c r="A5" s="9" t="s">
        <v>16</v>
      </c>
      <c r="B5" s="10" t="s">
        <v>3</v>
      </c>
      <c r="C5" s="10" t="s">
        <v>4</v>
      </c>
      <c r="D5" s="11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3" t="s">
        <v>14</v>
      </c>
      <c r="N5" s="13" t="s">
        <v>15</v>
      </c>
      <c r="P5" s="15"/>
      <c r="Q5" s="15"/>
      <c r="R5" s="16"/>
    </row>
    <row r="6" spans="1:18" x14ac:dyDescent="0.2">
      <c r="A6" s="17"/>
      <c r="B6" s="18" t="s">
        <v>17</v>
      </c>
      <c r="C6" s="19" t="s">
        <v>3</v>
      </c>
      <c r="D6" s="20">
        <f>3949-D8</f>
        <v>3938</v>
      </c>
      <c r="E6" s="21"/>
      <c r="F6" s="21"/>
      <c r="G6" s="21">
        <f>13-G8</f>
        <v>8</v>
      </c>
      <c r="H6" s="21"/>
      <c r="I6" s="21">
        <f>1717-I8</f>
        <v>1713</v>
      </c>
      <c r="J6" s="21">
        <f>5353-J8</f>
        <v>5341</v>
      </c>
      <c r="K6" s="21"/>
      <c r="L6" s="21"/>
      <c r="M6" s="22"/>
      <c r="N6" s="23">
        <f t="shared" ref="N6:N21" si="0">SUM(D6:M6)</f>
        <v>11000</v>
      </c>
      <c r="P6" s="15"/>
      <c r="Q6" s="15"/>
      <c r="R6" s="16"/>
    </row>
    <row r="7" spans="1:18" ht="12.75" thickBot="1" x14ac:dyDescent="0.25">
      <c r="A7" s="17"/>
      <c r="B7" s="24"/>
      <c r="C7" s="25" t="s">
        <v>18</v>
      </c>
      <c r="D7" s="26">
        <f>376612.11-D9</f>
        <v>372775.41</v>
      </c>
      <c r="E7" s="27"/>
      <c r="F7" s="27"/>
      <c r="G7" s="27">
        <f>3149.46-G9</f>
        <v>1017.96</v>
      </c>
      <c r="H7" s="27"/>
      <c r="I7" s="27">
        <f>145867.38-I9</f>
        <v>144162.18</v>
      </c>
      <c r="J7" s="27">
        <f>479950.860000001-J9</f>
        <v>474835.260000001</v>
      </c>
      <c r="K7" s="27"/>
      <c r="L7" s="27"/>
      <c r="M7" s="28"/>
      <c r="N7" s="29">
        <f t="shared" si="0"/>
        <v>992790.81000000099</v>
      </c>
      <c r="P7" s="15"/>
      <c r="Q7" s="15"/>
      <c r="R7" s="16"/>
    </row>
    <row r="8" spans="1:18" x14ac:dyDescent="0.2">
      <c r="A8" s="17"/>
      <c r="B8" s="30" t="s">
        <v>19</v>
      </c>
      <c r="C8" s="19" t="s">
        <v>3</v>
      </c>
      <c r="D8" s="20">
        <v>11</v>
      </c>
      <c r="E8" s="21">
        <v>0</v>
      </c>
      <c r="F8" s="21">
        <v>0</v>
      </c>
      <c r="G8" s="21">
        <v>5</v>
      </c>
      <c r="H8" s="21">
        <v>0</v>
      </c>
      <c r="I8" s="21">
        <v>4</v>
      </c>
      <c r="J8" s="21">
        <v>12</v>
      </c>
      <c r="K8" s="21">
        <v>0</v>
      </c>
      <c r="L8" s="21">
        <v>0</v>
      </c>
      <c r="M8" s="22">
        <v>0</v>
      </c>
      <c r="N8" s="23">
        <v>32</v>
      </c>
      <c r="P8" s="31"/>
      <c r="Q8" s="15"/>
      <c r="R8" s="16"/>
    </row>
    <row r="9" spans="1:18" ht="12.75" thickBot="1" x14ac:dyDescent="0.25">
      <c r="A9" s="17"/>
      <c r="B9" s="32"/>
      <c r="C9" s="25" t="s">
        <v>18</v>
      </c>
      <c r="D9" s="26">
        <v>3836.7</v>
      </c>
      <c r="E9" s="27">
        <v>0</v>
      </c>
      <c r="F9" s="27">
        <v>0</v>
      </c>
      <c r="G9" s="27">
        <v>2131.5</v>
      </c>
      <c r="H9" s="27">
        <v>0</v>
      </c>
      <c r="I9" s="27">
        <v>1705.2</v>
      </c>
      <c r="J9" s="27">
        <v>5115.6000000000004</v>
      </c>
      <c r="K9" s="27">
        <v>0</v>
      </c>
      <c r="L9" s="27">
        <v>0</v>
      </c>
      <c r="M9" s="28">
        <v>0</v>
      </c>
      <c r="N9" s="29">
        <f>D9+E9+F9+G9+H9+I9+J9+K9+L9</f>
        <v>12789</v>
      </c>
      <c r="P9" s="31"/>
      <c r="Q9" s="15"/>
      <c r="R9" s="16"/>
    </row>
    <row r="10" spans="1:18" s="15" customFormat="1" x14ac:dyDescent="0.2">
      <c r="A10" s="17"/>
      <c r="B10" s="18" t="s">
        <v>20</v>
      </c>
      <c r="C10" s="19" t="s">
        <v>3</v>
      </c>
      <c r="D10" s="20"/>
      <c r="E10" s="21"/>
      <c r="F10" s="21"/>
      <c r="G10" s="21"/>
      <c r="H10" s="21"/>
      <c r="I10" s="33">
        <f>210+43</f>
        <v>253</v>
      </c>
      <c r="J10" s="21">
        <v>273</v>
      </c>
      <c r="K10" s="21"/>
      <c r="L10" s="21"/>
      <c r="M10" s="22"/>
      <c r="N10" s="34">
        <f t="shared" si="0"/>
        <v>526</v>
      </c>
      <c r="O10" s="35"/>
    </row>
    <row r="11" spans="1:18" ht="12.75" thickBot="1" x14ac:dyDescent="0.25">
      <c r="A11" s="17"/>
      <c r="B11" s="24"/>
      <c r="C11" s="25" t="s">
        <v>18</v>
      </c>
      <c r="D11" s="26"/>
      <c r="E11" s="27"/>
      <c r="F11" s="27"/>
      <c r="G11" s="27"/>
      <c r="H11" s="27"/>
      <c r="I11" s="36">
        <f>753.9+154.37</f>
        <v>908.27</v>
      </c>
      <c r="J11" s="27">
        <v>980.07</v>
      </c>
      <c r="K11" s="27"/>
      <c r="L11" s="27"/>
      <c r="M11" s="28"/>
      <c r="N11" s="37">
        <f t="shared" si="0"/>
        <v>1888.3400000000001</v>
      </c>
      <c r="P11" s="15"/>
      <c r="Q11" s="15"/>
      <c r="R11" s="16"/>
    </row>
    <row r="12" spans="1:18" x14ac:dyDescent="0.2">
      <c r="A12" s="17"/>
      <c r="B12" s="18" t="s">
        <v>21</v>
      </c>
      <c r="C12" s="19" t="s">
        <v>3</v>
      </c>
      <c r="D12" s="20">
        <v>1759</v>
      </c>
      <c r="E12" s="21">
        <v>35</v>
      </c>
      <c r="F12" s="21">
        <v>227</v>
      </c>
      <c r="G12" s="21">
        <v>19</v>
      </c>
      <c r="H12" s="21">
        <v>0</v>
      </c>
      <c r="I12" s="21">
        <v>459</v>
      </c>
      <c r="J12" s="21">
        <v>1975</v>
      </c>
      <c r="K12" s="21">
        <v>14</v>
      </c>
      <c r="L12" s="21">
        <v>20</v>
      </c>
      <c r="M12" s="22"/>
      <c r="N12" s="23">
        <f t="shared" si="0"/>
        <v>4508</v>
      </c>
      <c r="P12" s="15"/>
      <c r="Q12" s="15"/>
      <c r="R12" s="16"/>
    </row>
    <row r="13" spans="1:18" ht="12.75" thickBot="1" x14ac:dyDescent="0.25">
      <c r="A13" s="17"/>
      <c r="B13" s="24"/>
      <c r="C13" s="25" t="s">
        <v>18</v>
      </c>
      <c r="D13" s="26">
        <v>1107934.9900000093</v>
      </c>
      <c r="E13" s="27">
        <v>38650.71</v>
      </c>
      <c r="F13" s="27">
        <v>174152.88000000035</v>
      </c>
      <c r="G13" s="27">
        <v>13832.449999999993</v>
      </c>
      <c r="H13" s="27">
        <v>0</v>
      </c>
      <c r="I13" s="27">
        <v>290017.45999999985</v>
      </c>
      <c r="J13" s="27">
        <v>401674.990000005</v>
      </c>
      <c r="K13" s="27">
        <v>23541.74</v>
      </c>
      <c r="L13" s="27">
        <v>11938.35</v>
      </c>
      <c r="M13" s="28"/>
      <c r="N13" s="29">
        <f t="shared" si="0"/>
        <v>2061743.5700000145</v>
      </c>
      <c r="P13" s="15"/>
      <c r="Q13" s="15"/>
      <c r="R13" s="16"/>
    </row>
    <row r="14" spans="1:18" x14ac:dyDescent="0.2">
      <c r="A14" s="17"/>
      <c r="B14" s="18" t="s">
        <v>22</v>
      </c>
      <c r="C14" s="19" t="s">
        <v>3</v>
      </c>
      <c r="D14" s="20"/>
      <c r="E14" s="21"/>
      <c r="F14" s="21"/>
      <c r="G14" s="21"/>
      <c r="H14" s="21"/>
      <c r="I14" s="21"/>
      <c r="J14" s="21"/>
      <c r="K14" s="21"/>
      <c r="L14" s="21"/>
      <c r="M14" s="22"/>
      <c r="N14" s="23">
        <f t="shared" si="0"/>
        <v>0</v>
      </c>
      <c r="P14" s="15"/>
      <c r="Q14" s="15"/>
      <c r="R14" s="16"/>
    </row>
    <row r="15" spans="1:18" ht="12.75" thickBot="1" x14ac:dyDescent="0.25">
      <c r="A15" s="17"/>
      <c r="B15" s="24"/>
      <c r="C15" s="25" t="s">
        <v>18</v>
      </c>
      <c r="D15" s="26"/>
      <c r="E15" s="27"/>
      <c r="F15" s="27"/>
      <c r="G15" s="27"/>
      <c r="H15" s="27"/>
      <c r="I15" s="27"/>
      <c r="J15" s="27"/>
      <c r="K15" s="27"/>
      <c r="L15" s="27"/>
      <c r="M15" s="28"/>
      <c r="N15" s="29">
        <f t="shared" si="0"/>
        <v>0</v>
      </c>
      <c r="P15" s="15"/>
      <c r="Q15" s="15"/>
      <c r="R15" s="16"/>
    </row>
    <row r="16" spans="1:18" x14ac:dyDescent="0.2">
      <c r="A16" s="17"/>
      <c r="B16" s="18" t="s">
        <v>23</v>
      </c>
      <c r="C16" s="19" t="s">
        <v>3</v>
      </c>
      <c r="D16" s="20">
        <v>2052</v>
      </c>
      <c r="E16" s="21"/>
      <c r="F16" s="21">
        <v>699</v>
      </c>
      <c r="G16" s="21">
        <v>314</v>
      </c>
      <c r="H16" s="21">
        <v>15</v>
      </c>
      <c r="I16" s="21">
        <v>1612</v>
      </c>
      <c r="J16" s="21">
        <v>1274</v>
      </c>
      <c r="K16" s="21">
        <v>184</v>
      </c>
      <c r="L16" s="21">
        <v>4</v>
      </c>
      <c r="M16" s="22"/>
      <c r="N16" s="23">
        <f t="shared" si="0"/>
        <v>6154</v>
      </c>
      <c r="P16" s="15"/>
      <c r="Q16" s="15"/>
      <c r="R16" s="16"/>
    </row>
    <row r="17" spans="1:18" ht="12.75" thickBot="1" x14ac:dyDescent="0.25">
      <c r="A17" s="17"/>
      <c r="B17" s="24"/>
      <c r="C17" s="25" t="s">
        <v>18</v>
      </c>
      <c r="D17" s="26">
        <v>225226.90000000043</v>
      </c>
      <c r="E17" s="27"/>
      <c r="F17" s="27">
        <v>152644.47999999998</v>
      </c>
      <c r="G17" s="27">
        <v>27247.579999999947</v>
      </c>
      <c r="H17" s="27">
        <v>2964</v>
      </c>
      <c r="I17" s="27">
        <v>162613</v>
      </c>
      <c r="J17" s="27">
        <v>118538.74000000008</v>
      </c>
      <c r="K17" s="27">
        <v>12397</v>
      </c>
      <c r="L17" s="27">
        <v>416</v>
      </c>
      <c r="M17" s="28"/>
      <c r="N17" s="29">
        <f t="shared" si="0"/>
        <v>702047.70000000054</v>
      </c>
      <c r="P17" s="15"/>
      <c r="Q17" s="15"/>
      <c r="R17" s="16"/>
    </row>
    <row r="18" spans="1:18" s="15" customFormat="1" x14ac:dyDescent="0.2">
      <c r="A18" s="17"/>
      <c r="B18" s="18" t="s">
        <v>24</v>
      </c>
      <c r="C18" s="19" t="s">
        <v>25</v>
      </c>
      <c r="D18" s="20">
        <v>4</v>
      </c>
      <c r="E18" s="21">
        <v>4</v>
      </c>
      <c r="F18" s="21">
        <v>10</v>
      </c>
      <c r="G18" s="21">
        <v>0</v>
      </c>
      <c r="H18" s="21">
        <v>2</v>
      </c>
      <c r="I18" s="21">
        <v>10</v>
      </c>
      <c r="J18" s="21">
        <v>2</v>
      </c>
      <c r="K18" s="21">
        <v>3</v>
      </c>
      <c r="L18" s="21">
        <v>0</v>
      </c>
      <c r="M18" s="22"/>
      <c r="N18" s="23">
        <f t="shared" si="0"/>
        <v>35</v>
      </c>
      <c r="O18" s="35"/>
    </row>
    <row r="19" spans="1:18" ht="12.75" thickBot="1" x14ac:dyDescent="0.25">
      <c r="A19" s="17"/>
      <c r="B19" s="24"/>
      <c r="C19" s="25" t="s">
        <v>18</v>
      </c>
      <c r="D19" s="26">
        <v>10113</v>
      </c>
      <c r="E19" s="27">
        <v>8651</v>
      </c>
      <c r="F19" s="27">
        <v>23067</v>
      </c>
      <c r="G19" s="27">
        <v>0</v>
      </c>
      <c r="H19" s="27">
        <v>3015</v>
      </c>
      <c r="I19" s="27">
        <v>30701</v>
      </c>
      <c r="J19" s="27">
        <v>6802</v>
      </c>
      <c r="K19" s="27">
        <v>7449</v>
      </c>
      <c r="L19" s="27">
        <v>0</v>
      </c>
      <c r="M19" s="28"/>
      <c r="N19" s="29">
        <f t="shared" si="0"/>
        <v>89798</v>
      </c>
      <c r="P19" s="15"/>
      <c r="Q19" s="15"/>
      <c r="R19" s="16"/>
    </row>
    <row r="20" spans="1:18" s="15" customFormat="1" x14ac:dyDescent="0.2">
      <c r="A20" s="17"/>
      <c r="B20" s="18" t="s">
        <v>26</v>
      </c>
      <c r="C20" s="19" t="s">
        <v>3</v>
      </c>
      <c r="D20" s="20">
        <v>163</v>
      </c>
      <c r="E20" s="21"/>
      <c r="F20" s="21"/>
      <c r="G20" s="21"/>
      <c r="H20" s="21"/>
      <c r="I20" s="21"/>
      <c r="J20" s="21"/>
      <c r="K20" s="21"/>
      <c r="L20" s="21"/>
      <c r="M20" s="22"/>
      <c r="N20" s="23">
        <f t="shared" si="0"/>
        <v>163</v>
      </c>
      <c r="O20" s="35"/>
    </row>
    <row r="21" spans="1:18" ht="12.75" thickBot="1" x14ac:dyDescent="0.25">
      <c r="A21" s="17"/>
      <c r="B21" s="24"/>
      <c r="C21" s="25" t="s">
        <v>18</v>
      </c>
      <c r="D21" s="26">
        <v>10432</v>
      </c>
      <c r="E21" s="27"/>
      <c r="F21" s="27"/>
      <c r="G21" s="27"/>
      <c r="H21" s="27"/>
      <c r="I21" s="27"/>
      <c r="J21" s="27"/>
      <c r="K21" s="27"/>
      <c r="L21" s="27"/>
      <c r="M21" s="28"/>
      <c r="N21" s="29">
        <f t="shared" si="0"/>
        <v>10432</v>
      </c>
      <c r="P21" s="15"/>
      <c r="Q21" s="15"/>
      <c r="R21" s="16"/>
    </row>
    <row r="22" spans="1:18" s="44" customFormat="1" ht="12.75" thickBot="1" x14ac:dyDescent="0.25">
      <c r="A22" s="38"/>
      <c r="B22" s="39" t="s">
        <v>15</v>
      </c>
      <c r="C22" s="40" t="s">
        <v>18</v>
      </c>
      <c r="D22" s="41">
        <f>D7+D9+D11+D13+D15+D17+D19+D21</f>
        <v>1730319.0000000098</v>
      </c>
      <c r="E22" s="41">
        <f t="shared" ref="E22:N22" si="1">E7+E9+E11+E13+E15+E17+E19+E21</f>
        <v>47301.71</v>
      </c>
      <c r="F22" s="41">
        <f t="shared" si="1"/>
        <v>349864.36000000034</v>
      </c>
      <c r="G22" s="41">
        <f t="shared" si="1"/>
        <v>44229.48999999994</v>
      </c>
      <c r="H22" s="41">
        <f t="shared" si="1"/>
        <v>5979</v>
      </c>
      <c r="I22" s="41">
        <f t="shared" si="1"/>
        <v>630107.10999999987</v>
      </c>
      <c r="J22" s="41">
        <f t="shared" si="1"/>
        <v>1007946.6600000061</v>
      </c>
      <c r="K22" s="41">
        <f t="shared" si="1"/>
        <v>43387.740000000005</v>
      </c>
      <c r="L22" s="41">
        <f t="shared" si="1"/>
        <v>12354.35</v>
      </c>
      <c r="M22" s="41">
        <f t="shared" si="1"/>
        <v>0</v>
      </c>
      <c r="N22" s="41">
        <f t="shared" si="1"/>
        <v>3871489.4200000162</v>
      </c>
      <c r="O22" s="42"/>
      <c r="P22" s="43"/>
      <c r="Q22" s="43"/>
    </row>
    <row r="23" spans="1:18" ht="12.75" thickBot="1" x14ac:dyDescent="0.25">
      <c r="B23" s="45"/>
      <c r="C23" s="46"/>
      <c r="P23" s="15"/>
      <c r="Q23" s="15"/>
      <c r="R23" s="16"/>
    </row>
    <row r="24" spans="1:18" ht="12.75" thickBot="1" x14ac:dyDescent="0.25">
      <c r="A24" s="9" t="s">
        <v>27</v>
      </c>
      <c r="B24" s="10" t="s">
        <v>3</v>
      </c>
      <c r="C24" s="10" t="s">
        <v>4</v>
      </c>
      <c r="D24" s="47" t="s">
        <v>5</v>
      </c>
      <c r="E24" s="48" t="s">
        <v>6</v>
      </c>
      <c r="F24" s="48" t="s">
        <v>7</v>
      </c>
      <c r="G24" s="48" t="s">
        <v>8</v>
      </c>
      <c r="H24" s="48" t="s">
        <v>9</v>
      </c>
      <c r="I24" s="48" t="s">
        <v>10</v>
      </c>
      <c r="J24" s="48" t="s">
        <v>11</v>
      </c>
      <c r="K24" s="48" t="s">
        <v>12</v>
      </c>
      <c r="L24" s="48" t="s">
        <v>13</v>
      </c>
      <c r="M24" s="49" t="s">
        <v>14</v>
      </c>
      <c r="N24" s="49" t="s">
        <v>15</v>
      </c>
      <c r="P24" s="15"/>
      <c r="Q24" s="15"/>
      <c r="R24" s="16"/>
    </row>
    <row r="25" spans="1:18" x14ac:dyDescent="0.2">
      <c r="A25" s="17"/>
      <c r="B25" s="18" t="s">
        <v>17</v>
      </c>
      <c r="C25" s="19" t="s">
        <v>3</v>
      </c>
      <c r="D25" s="20">
        <v>20471</v>
      </c>
      <c r="E25" s="21"/>
      <c r="F25" s="21"/>
      <c r="G25" s="21">
        <v>131</v>
      </c>
      <c r="H25" s="21">
        <v>12</v>
      </c>
      <c r="I25" s="21">
        <v>4128</v>
      </c>
      <c r="J25" s="21">
        <v>4591</v>
      </c>
      <c r="K25" s="21"/>
      <c r="L25" s="21"/>
      <c r="M25" s="22"/>
      <c r="N25" s="23">
        <f t="shared" ref="N25:N36" si="2">SUM(D25:M25)</f>
        <v>29333</v>
      </c>
      <c r="P25" s="15"/>
      <c r="Q25" s="15"/>
      <c r="R25" s="16"/>
    </row>
    <row r="26" spans="1:18" ht="12.75" thickBot="1" x14ac:dyDescent="0.25">
      <c r="A26" s="17"/>
      <c r="B26" s="24"/>
      <c r="C26" s="25" t="s">
        <v>18</v>
      </c>
      <c r="D26" s="26">
        <v>1755982.6499999922</v>
      </c>
      <c r="E26" s="27"/>
      <c r="F26" s="27"/>
      <c r="G26" s="27">
        <v>11023.65</v>
      </c>
      <c r="H26" s="27">
        <v>1009.8</v>
      </c>
      <c r="I26" s="27">
        <v>347616.63000000018</v>
      </c>
      <c r="J26" s="27">
        <v>386163.60000000027</v>
      </c>
      <c r="K26" s="27"/>
      <c r="L26" s="27"/>
      <c r="M26" s="28"/>
      <c r="N26" s="29">
        <f t="shared" si="2"/>
        <v>2501796.3299999926</v>
      </c>
      <c r="P26" s="15"/>
      <c r="Q26" s="15"/>
      <c r="R26" s="16"/>
    </row>
    <row r="27" spans="1:18" s="15" customFormat="1" x14ac:dyDescent="0.2">
      <c r="A27" s="17"/>
      <c r="B27" s="18" t="s">
        <v>20</v>
      </c>
      <c r="C27" s="19" t="s">
        <v>3</v>
      </c>
      <c r="D27" s="20">
        <v>3273</v>
      </c>
      <c r="E27" s="21"/>
      <c r="F27" s="21"/>
      <c r="G27" s="21"/>
      <c r="H27" s="21"/>
      <c r="I27" s="21">
        <v>740</v>
      </c>
      <c r="J27" s="21">
        <v>316</v>
      </c>
      <c r="K27" s="21"/>
      <c r="L27" s="21"/>
      <c r="M27" s="22"/>
      <c r="N27" s="23">
        <f t="shared" si="2"/>
        <v>4329</v>
      </c>
      <c r="O27" s="35"/>
    </row>
    <row r="28" spans="1:18" ht="12.75" thickBot="1" x14ac:dyDescent="0.25">
      <c r="A28" s="17"/>
      <c r="B28" s="24"/>
      <c r="C28" s="25" t="s">
        <v>18</v>
      </c>
      <c r="D28" s="26">
        <v>11750.07</v>
      </c>
      <c r="E28" s="27"/>
      <c r="F28" s="27"/>
      <c r="G28" s="27"/>
      <c r="H28" s="27"/>
      <c r="I28" s="27">
        <v>2656.6</v>
      </c>
      <c r="J28" s="27">
        <v>1134.44</v>
      </c>
      <c r="K28" s="27"/>
      <c r="L28" s="27"/>
      <c r="M28" s="28"/>
      <c r="N28" s="29">
        <f t="shared" si="2"/>
        <v>15541.11</v>
      </c>
      <c r="P28" s="15"/>
      <c r="Q28" s="15"/>
      <c r="R28" s="16"/>
    </row>
    <row r="29" spans="1:18" x14ac:dyDescent="0.2">
      <c r="A29" s="17"/>
      <c r="B29" s="18" t="s">
        <v>21</v>
      </c>
      <c r="C29" s="19" t="s">
        <v>3</v>
      </c>
      <c r="D29" s="20">
        <v>3560</v>
      </c>
      <c r="E29" s="21">
        <v>0</v>
      </c>
      <c r="F29" s="21">
        <v>110</v>
      </c>
      <c r="G29" s="21">
        <v>0</v>
      </c>
      <c r="H29" s="21">
        <v>1</v>
      </c>
      <c r="I29" s="21">
        <v>0</v>
      </c>
      <c r="J29" s="21">
        <v>1760</v>
      </c>
      <c r="K29" s="21">
        <v>0</v>
      </c>
      <c r="L29" s="21">
        <v>2</v>
      </c>
      <c r="M29" s="22"/>
      <c r="N29" s="23">
        <f t="shared" si="2"/>
        <v>5433</v>
      </c>
      <c r="P29" s="15"/>
      <c r="Q29" s="15"/>
      <c r="R29" s="16"/>
    </row>
    <row r="30" spans="1:18" ht="12.75" thickBot="1" x14ac:dyDescent="0.25">
      <c r="A30" s="17"/>
      <c r="B30" s="24"/>
      <c r="C30" s="25" t="s">
        <v>18</v>
      </c>
      <c r="D30" s="26">
        <v>2816167.8599999817</v>
      </c>
      <c r="E30" s="27">
        <v>0</v>
      </c>
      <c r="F30" s="27">
        <v>131024.07</v>
      </c>
      <c r="G30" s="27">
        <v>0</v>
      </c>
      <c r="H30" s="27">
        <v>345.94</v>
      </c>
      <c r="I30" s="27">
        <v>0</v>
      </c>
      <c r="J30" s="27">
        <v>1454198.8599999901</v>
      </c>
      <c r="K30" s="27">
        <v>0</v>
      </c>
      <c r="L30" s="27">
        <v>1001.56</v>
      </c>
      <c r="M30" s="28"/>
      <c r="N30" s="29">
        <f t="shared" si="2"/>
        <v>4402738.2899999712</v>
      </c>
      <c r="P30" s="15"/>
      <c r="Q30" s="15"/>
      <c r="R30" s="16"/>
    </row>
    <row r="31" spans="1:18" x14ac:dyDescent="0.2">
      <c r="A31" s="17"/>
      <c r="B31" s="18" t="s">
        <v>22</v>
      </c>
      <c r="C31" s="19" t="s">
        <v>3</v>
      </c>
      <c r="D31" s="20">
        <v>32</v>
      </c>
      <c r="E31" s="21"/>
      <c r="F31" s="21"/>
      <c r="G31" s="21"/>
      <c r="H31" s="21"/>
      <c r="I31" s="21"/>
      <c r="J31" s="21">
        <v>26</v>
      </c>
      <c r="K31" s="21"/>
      <c r="L31" s="21"/>
      <c r="M31" s="22"/>
      <c r="N31" s="23">
        <f t="shared" si="2"/>
        <v>58</v>
      </c>
      <c r="P31" s="15"/>
      <c r="Q31" s="15"/>
      <c r="R31" s="16"/>
    </row>
    <row r="32" spans="1:18" ht="12.75" thickBot="1" x14ac:dyDescent="0.25">
      <c r="A32" s="17"/>
      <c r="B32" s="24"/>
      <c r="C32" s="25" t="s">
        <v>18</v>
      </c>
      <c r="D32" s="26">
        <v>64188.75999999998</v>
      </c>
      <c r="E32" s="27"/>
      <c r="F32" s="27"/>
      <c r="G32" s="27"/>
      <c r="H32" s="27"/>
      <c r="I32" s="27"/>
      <c r="J32" s="27">
        <v>50729.169999999984</v>
      </c>
      <c r="K32" s="27"/>
      <c r="L32" s="27"/>
      <c r="M32" s="28"/>
      <c r="N32" s="29">
        <f t="shared" si="2"/>
        <v>114917.92999999996</v>
      </c>
      <c r="P32" s="15"/>
      <c r="Q32" s="15"/>
      <c r="R32" s="16"/>
    </row>
    <row r="33" spans="1:18" x14ac:dyDescent="0.2">
      <c r="A33" s="17"/>
      <c r="B33" s="50" t="s">
        <v>23</v>
      </c>
      <c r="C33" s="19" t="s">
        <v>3</v>
      </c>
      <c r="D33" s="20">
        <v>1129</v>
      </c>
      <c r="E33" s="21"/>
      <c r="F33" s="21"/>
      <c r="G33" s="21"/>
      <c r="H33" s="21"/>
      <c r="I33" s="21"/>
      <c r="J33" s="21">
        <v>460</v>
      </c>
      <c r="K33" s="21"/>
      <c r="L33" s="21"/>
      <c r="M33" s="22"/>
      <c r="N33" s="23">
        <f t="shared" si="2"/>
        <v>1589</v>
      </c>
    </row>
    <row r="34" spans="1:18" ht="12.75" thickBot="1" x14ac:dyDescent="0.25">
      <c r="A34" s="17"/>
      <c r="B34" s="53"/>
      <c r="C34" s="25" t="s">
        <v>18</v>
      </c>
      <c r="D34" s="26">
        <v>106406</v>
      </c>
      <c r="E34" s="27"/>
      <c r="F34" s="27"/>
      <c r="G34" s="27"/>
      <c r="H34" s="27"/>
      <c r="I34" s="27"/>
      <c r="J34" s="27">
        <v>42560</v>
      </c>
      <c r="K34" s="27"/>
      <c r="L34" s="27"/>
      <c r="M34" s="28"/>
      <c r="N34" s="29">
        <f t="shared" si="2"/>
        <v>148966</v>
      </c>
    </row>
    <row r="35" spans="1:18" x14ac:dyDescent="0.2">
      <c r="A35" s="17"/>
      <c r="B35" s="18" t="s">
        <v>28</v>
      </c>
      <c r="C35" s="19" t="s">
        <v>3</v>
      </c>
      <c r="D35" s="54">
        <f>7322+4375</f>
        <v>11697</v>
      </c>
      <c r="E35" s="21"/>
      <c r="F35" s="21"/>
      <c r="G35" s="21"/>
      <c r="H35" s="21"/>
      <c r="I35" s="21"/>
      <c r="J35" s="21"/>
      <c r="K35" s="21"/>
      <c r="L35" s="21"/>
      <c r="M35" s="22"/>
      <c r="N35" s="55">
        <f t="shared" si="2"/>
        <v>11697</v>
      </c>
      <c r="P35" s="56"/>
    </row>
    <row r="36" spans="1:18" ht="12.75" thickBot="1" x14ac:dyDescent="0.25">
      <c r="A36" s="17"/>
      <c r="B36" s="24"/>
      <c r="C36" s="25" t="s">
        <v>18</v>
      </c>
      <c r="D36" s="26">
        <f>60000+20013.28</f>
        <v>80013.279999999999</v>
      </c>
      <c r="E36" s="27"/>
      <c r="F36" s="27"/>
      <c r="G36" s="27"/>
      <c r="H36" s="27"/>
      <c r="I36" s="27"/>
      <c r="J36" s="27"/>
      <c r="K36" s="27"/>
      <c r="L36" s="27"/>
      <c r="M36" s="28"/>
      <c r="N36" s="29">
        <f t="shared" si="2"/>
        <v>80013.279999999999</v>
      </c>
    </row>
    <row r="37" spans="1:18" ht="12.75" hidden="1" thickBot="1" x14ac:dyDescent="0.25">
      <c r="A37" s="17"/>
      <c r="B37" s="57" t="s">
        <v>29</v>
      </c>
      <c r="C37" s="19" t="s">
        <v>3</v>
      </c>
      <c r="D37" s="20"/>
      <c r="E37" s="21"/>
      <c r="F37" s="21"/>
      <c r="G37" s="21"/>
      <c r="H37" s="21"/>
      <c r="I37" s="21"/>
      <c r="J37" s="21"/>
      <c r="K37" s="21"/>
      <c r="L37" s="21"/>
      <c r="M37" s="22"/>
      <c r="N37" s="23">
        <f t="shared" ref="N37:N38" si="3">SUM(D37:M37)</f>
        <v>0</v>
      </c>
      <c r="P37" s="15"/>
      <c r="Q37" s="15"/>
      <c r="R37" s="16"/>
    </row>
    <row r="38" spans="1:18" ht="12.75" hidden="1" thickBot="1" x14ac:dyDescent="0.25">
      <c r="A38" s="17"/>
      <c r="B38" s="58"/>
      <c r="C38" s="25" t="s">
        <v>18</v>
      </c>
      <c r="D38" s="26"/>
      <c r="E38" s="27"/>
      <c r="F38" s="27"/>
      <c r="G38" s="27"/>
      <c r="H38" s="27"/>
      <c r="I38" s="27"/>
      <c r="J38" s="27"/>
      <c r="K38" s="27"/>
      <c r="L38" s="27"/>
      <c r="M38" s="28"/>
      <c r="N38" s="29">
        <f t="shared" si="3"/>
        <v>0</v>
      </c>
      <c r="P38" s="15"/>
      <c r="Q38" s="15"/>
      <c r="R38" s="16"/>
    </row>
    <row r="39" spans="1:18" s="44" customFormat="1" ht="12.75" thickBot="1" x14ac:dyDescent="0.25">
      <c r="A39" s="38"/>
      <c r="B39" s="59" t="s">
        <v>15</v>
      </c>
      <c r="C39" s="40" t="s">
        <v>18</v>
      </c>
      <c r="D39" s="41">
        <f>D26+D28+D30+D32+D34+D36+D38</f>
        <v>4834508.619999974</v>
      </c>
      <c r="E39" s="41">
        <f t="shared" ref="E39:N39" si="4">E26+E28+E30+E32+E34+E36+E38</f>
        <v>0</v>
      </c>
      <c r="F39" s="41">
        <f t="shared" si="4"/>
        <v>131024.07</v>
      </c>
      <c r="G39" s="41">
        <f t="shared" si="4"/>
        <v>11023.65</v>
      </c>
      <c r="H39" s="41">
        <f t="shared" si="4"/>
        <v>1355.74</v>
      </c>
      <c r="I39" s="41">
        <f t="shared" si="4"/>
        <v>350273.23000000016</v>
      </c>
      <c r="J39" s="41">
        <f t="shared" si="4"/>
        <v>1934786.0699999903</v>
      </c>
      <c r="K39" s="41">
        <f t="shared" si="4"/>
        <v>0</v>
      </c>
      <c r="L39" s="41">
        <f t="shared" si="4"/>
        <v>1001.56</v>
      </c>
      <c r="M39" s="41">
        <f t="shared" si="4"/>
        <v>0</v>
      </c>
      <c r="N39" s="41">
        <f t="shared" si="4"/>
        <v>7263972.9399999632</v>
      </c>
      <c r="O39" s="42"/>
      <c r="P39" s="43"/>
      <c r="Q39" s="43"/>
    </row>
    <row r="40" spans="1:18" ht="12.75" thickBot="1" x14ac:dyDescent="0.25">
      <c r="B40" s="60"/>
      <c r="C40" s="61"/>
    </row>
    <row r="41" spans="1:18" ht="12.75" thickBot="1" x14ac:dyDescent="0.25">
      <c r="A41" s="9" t="s">
        <v>30</v>
      </c>
      <c r="B41" s="10" t="s">
        <v>3</v>
      </c>
      <c r="C41" s="10" t="s">
        <v>4</v>
      </c>
      <c r="D41" s="62" t="s">
        <v>5</v>
      </c>
      <c r="E41" s="63" t="s">
        <v>6</v>
      </c>
      <c r="F41" s="63" t="s">
        <v>7</v>
      </c>
      <c r="G41" s="63" t="s">
        <v>8</v>
      </c>
      <c r="H41" s="63" t="s">
        <v>9</v>
      </c>
      <c r="I41" s="63" t="s">
        <v>10</v>
      </c>
      <c r="J41" s="63" t="s">
        <v>11</v>
      </c>
      <c r="K41" s="63" t="s">
        <v>12</v>
      </c>
      <c r="L41" s="63" t="s">
        <v>13</v>
      </c>
      <c r="M41" s="64" t="s">
        <v>14</v>
      </c>
      <c r="N41" s="64" t="s">
        <v>15</v>
      </c>
    </row>
    <row r="42" spans="1:18" x14ac:dyDescent="0.2">
      <c r="A42" s="17"/>
      <c r="B42" s="18" t="s">
        <v>17</v>
      </c>
      <c r="C42" s="19" t="s">
        <v>3</v>
      </c>
      <c r="D42" s="20">
        <v>2768</v>
      </c>
      <c r="E42" s="21"/>
      <c r="F42" s="21">
        <v>3</v>
      </c>
      <c r="G42" s="21">
        <v>13</v>
      </c>
      <c r="H42" s="21"/>
      <c r="I42" s="21">
        <v>10802</v>
      </c>
      <c r="J42" s="21">
        <v>4</v>
      </c>
      <c r="K42" s="21"/>
      <c r="L42" s="21"/>
      <c r="M42" s="22"/>
      <c r="N42" s="23">
        <f t="shared" ref="N42:N57" si="5">SUM(D42:M42)</f>
        <v>13590</v>
      </c>
    </row>
    <row r="43" spans="1:18" ht="12.75" thickBot="1" x14ac:dyDescent="0.25">
      <c r="A43" s="17"/>
      <c r="B43" s="24"/>
      <c r="C43" s="25" t="s">
        <v>18</v>
      </c>
      <c r="D43" s="26">
        <v>290321.93999999901</v>
      </c>
      <c r="E43" s="27"/>
      <c r="F43" s="27">
        <v>180</v>
      </c>
      <c r="G43" s="27">
        <v>1398.84</v>
      </c>
      <c r="H43" s="27"/>
      <c r="I43" s="27">
        <v>1257142.7700000168</v>
      </c>
      <c r="J43" s="27">
        <v>537.12</v>
      </c>
      <c r="K43" s="27"/>
      <c r="L43" s="27"/>
      <c r="M43" s="28"/>
      <c r="N43" s="29">
        <f t="shared" si="5"/>
        <v>1549580.670000016</v>
      </c>
    </row>
    <row r="44" spans="1:18" s="15" customFormat="1" x14ac:dyDescent="0.2">
      <c r="A44" s="17"/>
      <c r="B44" s="18" t="s">
        <v>20</v>
      </c>
      <c r="C44" s="19" t="s">
        <v>3</v>
      </c>
      <c r="D44" s="20"/>
      <c r="E44" s="21"/>
      <c r="F44" s="21"/>
      <c r="G44" s="21"/>
      <c r="H44" s="21"/>
      <c r="I44" s="21">
        <v>168</v>
      </c>
      <c r="J44" s="21"/>
      <c r="K44" s="21"/>
      <c r="L44" s="21"/>
      <c r="M44" s="22"/>
      <c r="N44" s="23">
        <f t="shared" si="5"/>
        <v>168</v>
      </c>
      <c r="O44" s="14"/>
      <c r="P44" s="51"/>
      <c r="Q44" s="51"/>
      <c r="R44" s="52"/>
    </row>
    <row r="45" spans="1:18" s="15" customFormat="1" ht="12.75" thickBot="1" x14ac:dyDescent="0.25">
      <c r="A45" s="17"/>
      <c r="B45" s="24"/>
      <c r="C45" s="25" t="s">
        <v>18</v>
      </c>
      <c r="D45" s="26"/>
      <c r="E45" s="27"/>
      <c r="F45" s="27"/>
      <c r="G45" s="27"/>
      <c r="H45" s="27"/>
      <c r="I45" s="27">
        <v>603.12</v>
      </c>
      <c r="J45" s="27"/>
      <c r="K45" s="27"/>
      <c r="L45" s="27"/>
      <c r="M45" s="28"/>
      <c r="N45" s="29">
        <f t="shared" si="5"/>
        <v>603.12</v>
      </c>
      <c r="O45" s="14"/>
      <c r="P45" s="51"/>
      <c r="Q45" s="51"/>
      <c r="R45" s="52"/>
    </row>
    <row r="46" spans="1:18" x14ac:dyDescent="0.2">
      <c r="A46" s="17"/>
      <c r="B46" s="30" t="s">
        <v>31</v>
      </c>
      <c r="C46" s="19" t="s">
        <v>3</v>
      </c>
      <c r="D46" s="20"/>
      <c r="E46" s="21"/>
      <c r="F46" s="21"/>
      <c r="G46" s="21"/>
      <c r="H46" s="21"/>
      <c r="I46" s="21">
        <v>40389</v>
      </c>
      <c r="J46" s="21"/>
      <c r="K46" s="21"/>
      <c r="L46" s="21"/>
      <c r="M46" s="22"/>
      <c r="N46" s="23">
        <f t="shared" si="5"/>
        <v>40389</v>
      </c>
    </row>
    <row r="47" spans="1:18" ht="12.75" thickBot="1" x14ac:dyDescent="0.25">
      <c r="A47" s="17"/>
      <c r="B47" s="32"/>
      <c r="C47" s="25" t="s">
        <v>18</v>
      </c>
      <c r="D47" s="26"/>
      <c r="E47" s="27"/>
      <c r="F47" s="27"/>
      <c r="G47" s="27"/>
      <c r="H47" s="27"/>
      <c r="I47" s="27">
        <v>1794000</v>
      </c>
      <c r="J47" s="27"/>
      <c r="K47" s="27"/>
      <c r="L47" s="27"/>
      <c r="M47" s="28"/>
      <c r="N47" s="29">
        <f t="shared" si="5"/>
        <v>1794000</v>
      </c>
      <c r="Q47" s="15"/>
      <c r="R47" s="16"/>
    </row>
    <row r="48" spans="1:18" x14ac:dyDescent="0.2">
      <c r="A48" s="17"/>
      <c r="B48" s="18" t="s">
        <v>21</v>
      </c>
      <c r="C48" s="19" t="s">
        <v>3</v>
      </c>
      <c r="D48" s="20">
        <v>3021</v>
      </c>
      <c r="E48" s="21">
        <v>2</v>
      </c>
      <c r="F48" s="21">
        <v>394</v>
      </c>
      <c r="G48" s="21">
        <v>5</v>
      </c>
      <c r="H48" s="21">
        <v>0</v>
      </c>
      <c r="I48" s="21">
        <v>891</v>
      </c>
      <c r="J48" s="21">
        <v>370</v>
      </c>
      <c r="K48" s="21">
        <v>1</v>
      </c>
      <c r="L48" s="21">
        <v>174</v>
      </c>
      <c r="M48" s="22"/>
      <c r="N48" s="23">
        <f t="shared" si="5"/>
        <v>4858</v>
      </c>
      <c r="Q48" s="15"/>
      <c r="R48" s="16"/>
    </row>
    <row r="49" spans="1:18" ht="12.75" thickBot="1" x14ac:dyDescent="0.25">
      <c r="A49" s="17"/>
      <c r="B49" s="24"/>
      <c r="C49" s="25" t="s">
        <v>18</v>
      </c>
      <c r="D49" s="26">
        <v>2023692.8500000164</v>
      </c>
      <c r="E49" s="27">
        <v>7259.84</v>
      </c>
      <c r="F49" s="27">
        <v>458246.64999999915</v>
      </c>
      <c r="G49" s="27">
        <v>3839.0899999999997</v>
      </c>
      <c r="H49" s="27">
        <v>0</v>
      </c>
      <c r="I49" s="27">
        <v>702749.81999999913</v>
      </c>
      <c r="J49" s="27">
        <v>221804.1500000004</v>
      </c>
      <c r="K49" s="27">
        <v>1299.3499999999999</v>
      </c>
      <c r="L49" s="27">
        <v>348292.02000000008</v>
      </c>
      <c r="M49" s="28"/>
      <c r="N49" s="29">
        <f t="shared" si="5"/>
        <v>3767183.7700000154</v>
      </c>
      <c r="Q49" s="15"/>
      <c r="R49" s="16"/>
    </row>
    <row r="50" spans="1:18" x14ac:dyDescent="0.2">
      <c r="A50" s="17"/>
      <c r="B50" s="18" t="s">
        <v>22</v>
      </c>
      <c r="C50" s="19" t="s">
        <v>3</v>
      </c>
      <c r="D50" s="20">
        <v>73</v>
      </c>
      <c r="E50" s="21">
        <v>0</v>
      </c>
      <c r="F50" s="21">
        <v>88</v>
      </c>
      <c r="G50" s="21">
        <v>0</v>
      </c>
      <c r="H50" s="21">
        <v>0</v>
      </c>
      <c r="I50" s="21">
        <v>94</v>
      </c>
      <c r="J50" s="21">
        <v>0</v>
      </c>
      <c r="K50" s="21">
        <v>0</v>
      </c>
      <c r="L50" s="21">
        <v>0</v>
      </c>
      <c r="M50" s="22"/>
      <c r="N50" s="23">
        <f t="shared" si="5"/>
        <v>255</v>
      </c>
      <c r="Q50" s="15"/>
      <c r="R50" s="16"/>
    </row>
    <row r="51" spans="1:18" ht="12.75" thickBot="1" x14ac:dyDescent="0.25">
      <c r="A51" s="17"/>
      <c r="B51" s="24"/>
      <c r="C51" s="25" t="s">
        <v>18</v>
      </c>
      <c r="D51" s="26">
        <v>129164.91999999995</v>
      </c>
      <c r="E51" s="27">
        <v>0</v>
      </c>
      <c r="F51" s="27">
        <v>116285.72</v>
      </c>
      <c r="G51" s="27">
        <v>0</v>
      </c>
      <c r="H51" s="27">
        <v>0</v>
      </c>
      <c r="I51" s="27">
        <v>134379.72000000006</v>
      </c>
      <c r="J51" s="27">
        <v>0</v>
      </c>
      <c r="K51" s="27">
        <v>0</v>
      </c>
      <c r="L51" s="27">
        <v>0</v>
      </c>
      <c r="M51" s="28"/>
      <c r="N51" s="29">
        <f t="shared" si="5"/>
        <v>379830.36</v>
      </c>
      <c r="Q51" s="15"/>
      <c r="R51" s="16"/>
    </row>
    <row r="52" spans="1:18" x14ac:dyDescent="0.2">
      <c r="A52" s="17"/>
      <c r="B52" s="18" t="s">
        <v>23</v>
      </c>
      <c r="C52" s="19" t="s">
        <v>3</v>
      </c>
      <c r="D52" s="20">
        <v>2304</v>
      </c>
      <c r="E52" s="21"/>
      <c r="F52" s="21">
        <v>1454</v>
      </c>
      <c r="G52" s="21">
        <v>1032</v>
      </c>
      <c r="H52" s="21">
        <v>1181</v>
      </c>
      <c r="I52" s="21">
        <v>3428</v>
      </c>
      <c r="J52" s="21">
        <v>2348</v>
      </c>
      <c r="K52" s="21">
        <v>34</v>
      </c>
      <c r="L52" s="21">
        <v>585</v>
      </c>
      <c r="M52" s="22"/>
      <c r="N52" s="23">
        <f t="shared" si="5"/>
        <v>12366</v>
      </c>
      <c r="O52" s="65"/>
      <c r="Q52" s="15"/>
      <c r="R52" s="16"/>
    </row>
    <row r="53" spans="1:18" ht="12.75" thickBot="1" x14ac:dyDescent="0.25">
      <c r="A53" s="17"/>
      <c r="B53" s="24"/>
      <c r="C53" s="25" t="s">
        <v>18</v>
      </c>
      <c r="D53" s="26">
        <v>279482.38000000053</v>
      </c>
      <c r="E53" s="27"/>
      <c r="F53" s="27">
        <v>205847.59999999992</v>
      </c>
      <c r="G53" s="27">
        <v>158104.47</v>
      </c>
      <c r="H53" s="27">
        <v>120139.8</v>
      </c>
      <c r="I53" s="27">
        <v>204606.75999999998</v>
      </c>
      <c r="J53" s="27">
        <v>304648.44000000035</v>
      </c>
      <c r="K53" s="27">
        <v>2404</v>
      </c>
      <c r="L53" s="27">
        <v>54867</v>
      </c>
      <c r="M53" s="28"/>
      <c r="N53" s="29">
        <f t="shared" si="5"/>
        <v>1330100.4500000009</v>
      </c>
      <c r="O53" s="65"/>
      <c r="Q53" s="15"/>
      <c r="R53" s="16"/>
    </row>
    <row r="54" spans="1:18" x14ac:dyDescent="0.2">
      <c r="A54" s="17"/>
      <c r="B54" s="18" t="s">
        <v>32</v>
      </c>
      <c r="C54" s="19" t="s">
        <v>3</v>
      </c>
      <c r="D54" s="20"/>
      <c r="E54" s="21"/>
      <c r="F54" s="21"/>
      <c r="G54" s="21"/>
      <c r="H54" s="21"/>
      <c r="I54" s="21">
        <v>4482</v>
      </c>
      <c r="J54" s="21"/>
      <c r="K54" s="21"/>
      <c r="L54" s="21"/>
      <c r="M54" s="22"/>
      <c r="N54" s="23">
        <f t="shared" si="5"/>
        <v>4482</v>
      </c>
      <c r="Q54" s="15"/>
      <c r="R54" s="16"/>
    </row>
    <row r="55" spans="1:18" ht="12.75" thickBot="1" x14ac:dyDescent="0.25">
      <c r="A55" s="17"/>
      <c r="B55" s="24"/>
      <c r="C55" s="25" t="s">
        <v>18</v>
      </c>
      <c r="D55" s="26"/>
      <c r="E55" s="27"/>
      <c r="F55" s="27"/>
      <c r="G55" s="27"/>
      <c r="H55" s="27"/>
      <c r="I55" s="27">
        <v>20169</v>
      </c>
      <c r="J55" s="27"/>
      <c r="K55" s="27"/>
      <c r="L55" s="27"/>
      <c r="M55" s="28"/>
      <c r="N55" s="29">
        <f t="shared" si="5"/>
        <v>20169</v>
      </c>
      <c r="Q55" s="15"/>
      <c r="R55" s="16"/>
    </row>
    <row r="56" spans="1:18" x14ac:dyDescent="0.2">
      <c r="A56" s="17"/>
      <c r="B56" s="18" t="s">
        <v>33</v>
      </c>
      <c r="C56" s="19" t="s">
        <v>3</v>
      </c>
      <c r="D56" s="20"/>
      <c r="E56" s="21"/>
      <c r="F56" s="21"/>
      <c r="G56" s="21"/>
      <c r="H56" s="21"/>
      <c r="I56" s="66">
        <f>12936+9674</f>
        <v>22610</v>
      </c>
      <c r="J56" s="21"/>
      <c r="K56" s="21"/>
      <c r="L56" s="33">
        <v>12</v>
      </c>
      <c r="M56" s="22"/>
      <c r="N56" s="67">
        <f t="shared" si="5"/>
        <v>22622</v>
      </c>
      <c r="P56" s="56"/>
      <c r="Q56" s="15"/>
      <c r="R56" s="16"/>
    </row>
    <row r="57" spans="1:18" ht="12.75" thickBot="1" x14ac:dyDescent="0.25">
      <c r="A57" s="17"/>
      <c r="B57" s="24"/>
      <c r="C57" s="25" t="s">
        <v>18</v>
      </c>
      <c r="D57" s="26"/>
      <c r="E57" s="27"/>
      <c r="F57" s="27"/>
      <c r="G57" s="27"/>
      <c r="H57" s="27"/>
      <c r="I57" s="27">
        <f>171000+67400.64</f>
        <v>238400.64000000001</v>
      </c>
      <c r="J57" s="27"/>
      <c r="K57" s="27"/>
      <c r="L57" s="36">
        <v>103.68</v>
      </c>
      <c r="M57" s="28"/>
      <c r="N57" s="29">
        <f t="shared" si="5"/>
        <v>238504.32000000001</v>
      </c>
      <c r="Q57" s="15"/>
      <c r="R57" s="16"/>
    </row>
    <row r="58" spans="1:18" s="44" customFormat="1" ht="12.75" thickBot="1" x14ac:dyDescent="0.25">
      <c r="A58" s="38"/>
      <c r="B58" s="68" t="s">
        <v>15</v>
      </c>
      <c r="C58" s="10" t="s">
        <v>18</v>
      </c>
      <c r="D58" s="69">
        <f>D43+D45+D47+D49+D51+D53+D55+D57</f>
        <v>2722662.0900000157</v>
      </c>
      <c r="E58" s="69">
        <f t="shared" ref="E58:M58" si="6">E43+E45+E47+E49+E51+E53+E55+E57</f>
        <v>7259.84</v>
      </c>
      <c r="F58" s="69">
        <f t="shared" si="6"/>
        <v>780559.96999999904</v>
      </c>
      <c r="G58" s="69">
        <f t="shared" si="6"/>
        <v>163342.39999999999</v>
      </c>
      <c r="H58" s="69">
        <f t="shared" si="6"/>
        <v>120139.8</v>
      </c>
      <c r="I58" s="69">
        <f t="shared" si="6"/>
        <v>4352051.8300000159</v>
      </c>
      <c r="J58" s="69">
        <f t="shared" si="6"/>
        <v>526989.71000000078</v>
      </c>
      <c r="K58" s="69">
        <f t="shared" si="6"/>
        <v>3703.35</v>
      </c>
      <c r="L58" s="69">
        <f t="shared" si="6"/>
        <v>403262.70000000007</v>
      </c>
      <c r="M58" s="69">
        <f t="shared" si="6"/>
        <v>0</v>
      </c>
      <c r="N58" s="69">
        <f>N43+N45+N47+N49+N51+N53+N55+N57</f>
        <v>9079971.690000033</v>
      </c>
      <c r="O58" s="70"/>
      <c r="P58" s="51"/>
      <c r="Q58" s="43"/>
    </row>
    <row r="59" spans="1:18" ht="12.75" thickBot="1" x14ac:dyDescent="0.25">
      <c r="B59" s="60"/>
      <c r="C59" s="61"/>
      <c r="O59" s="70"/>
      <c r="P59" s="15"/>
      <c r="Q59" s="15"/>
      <c r="R59" s="16"/>
    </row>
    <row r="60" spans="1:18" ht="12.75" thickBot="1" x14ac:dyDescent="0.25">
      <c r="A60" s="9" t="s">
        <v>34</v>
      </c>
      <c r="B60" s="10" t="s">
        <v>3</v>
      </c>
      <c r="C60" s="10" t="s">
        <v>4</v>
      </c>
      <c r="D60" s="62" t="s">
        <v>5</v>
      </c>
      <c r="E60" s="63" t="s">
        <v>6</v>
      </c>
      <c r="F60" s="63" t="s">
        <v>7</v>
      </c>
      <c r="G60" s="63" t="s">
        <v>8</v>
      </c>
      <c r="H60" s="63" t="s">
        <v>9</v>
      </c>
      <c r="I60" s="63" t="s">
        <v>10</v>
      </c>
      <c r="J60" s="63" t="s">
        <v>11</v>
      </c>
      <c r="K60" s="63" t="s">
        <v>12</v>
      </c>
      <c r="L60" s="63" t="s">
        <v>13</v>
      </c>
      <c r="M60" s="64" t="s">
        <v>14</v>
      </c>
      <c r="N60" s="64" t="s">
        <v>15</v>
      </c>
      <c r="P60" s="15"/>
      <c r="Q60" s="15"/>
      <c r="R60" s="16"/>
    </row>
    <row r="61" spans="1:18" x14ac:dyDescent="0.2">
      <c r="A61" s="17"/>
      <c r="B61" s="18" t="s">
        <v>17</v>
      </c>
      <c r="C61" s="19" t="s">
        <v>3</v>
      </c>
      <c r="D61" s="20">
        <v>4029</v>
      </c>
      <c r="E61" s="21">
        <v>18</v>
      </c>
      <c r="F61" s="21"/>
      <c r="G61" s="21"/>
      <c r="H61" s="21"/>
      <c r="I61" s="21">
        <v>530</v>
      </c>
      <c r="J61" s="21">
        <v>872</v>
      </c>
      <c r="K61" s="21"/>
      <c r="L61" s="21"/>
      <c r="M61" s="22"/>
      <c r="N61" s="23">
        <f t="shared" ref="N61:N70" si="7">SUM(D61:M61)</f>
        <v>5449</v>
      </c>
      <c r="P61" s="15"/>
      <c r="Q61" s="15"/>
      <c r="R61" s="16"/>
    </row>
    <row r="62" spans="1:18" ht="12.75" thickBot="1" x14ac:dyDescent="0.25">
      <c r="A62" s="17"/>
      <c r="B62" s="24"/>
      <c r="C62" s="25" t="s">
        <v>18</v>
      </c>
      <c r="D62" s="26">
        <v>421047.2699999992</v>
      </c>
      <c r="E62" s="27">
        <v>1514.7</v>
      </c>
      <c r="F62" s="27"/>
      <c r="G62" s="27"/>
      <c r="H62" s="27"/>
      <c r="I62" s="27">
        <v>52036.979999999996</v>
      </c>
      <c r="J62" s="27">
        <v>86633.009999999951</v>
      </c>
      <c r="K62" s="27"/>
      <c r="L62" s="27"/>
      <c r="M62" s="28"/>
      <c r="N62" s="29">
        <f t="shared" si="7"/>
        <v>561231.95999999915</v>
      </c>
      <c r="P62" s="15"/>
      <c r="Q62" s="15"/>
      <c r="R62" s="16"/>
    </row>
    <row r="63" spans="1:18" ht="12.75" hidden="1" thickBot="1" x14ac:dyDescent="0.25">
      <c r="A63" s="17"/>
      <c r="B63" s="57" t="s">
        <v>20</v>
      </c>
      <c r="C63" s="19" t="s">
        <v>3</v>
      </c>
      <c r="D63" s="20"/>
      <c r="E63" s="21"/>
      <c r="F63" s="21"/>
      <c r="G63" s="21"/>
      <c r="H63" s="21"/>
      <c r="I63" s="21"/>
      <c r="J63" s="21"/>
      <c r="K63" s="21"/>
      <c r="L63" s="21"/>
      <c r="M63" s="22"/>
      <c r="N63" s="23">
        <f t="shared" si="7"/>
        <v>0</v>
      </c>
      <c r="P63" s="15"/>
      <c r="Q63" s="15"/>
      <c r="R63" s="16"/>
    </row>
    <row r="64" spans="1:18" ht="12.75" hidden="1" thickBot="1" x14ac:dyDescent="0.25">
      <c r="A64" s="17"/>
      <c r="B64" s="58"/>
      <c r="C64" s="25" t="s">
        <v>18</v>
      </c>
      <c r="D64" s="26"/>
      <c r="E64" s="27"/>
      <c r="F64" s="27"/>
      <c r="G64" s="27"/>
      <c r="H64" s="27"/>
      <c r="I64" s="27"/>
      <c r="J64" s="27"/>
      <c r="K64" s="27"/>
      <c r="L64" s="27"/>
      <c r="M64" s="28"/>
      <c r="N64" s="29">
        <f t="shared" si="7"/>
        <v>0</v>
      </c>
      <c r="P64" s="15"/>
      <c r="Q64" s="15"/>
      <c r="R64" s="16"/>
    </row>
    <row r="65" spans="1:18" x14ac:dyDescent="0.2">
      <c r="A65" s="17"/>
      <c r="B65" s="18" t="s">
        <v>21</v>
      </c>
      <c r="C65" s="19" t="s">
        <v>3</v>
      </c>
      <c r="D65" s="20">
        <v>4404</v>
      </c>
      <c r="E65" s="21">
        <v>0</v>
      </c>
      <c r="F65" s="21">
        <v>690</v>
      </c>
      <c r="G65" s="21">
        <v>24</v>
      </c>
      <c r="H65" s="21">
        <v>4</v>
      </c>
      <c r="I65" s="21">
        <v>1452</v>
      </c>
      <c r="J65" s="21">
        <v>667</v>
      </c>
      <c r="K65" s="21">
        <v>0</v>
      </c>
      <c r="L65" s="21">
        <v>22</v>
      </c>
      <c r="M65" s="22"/>
      <c r="N65" s="23">
        <f t="shared" si="7"/>
        <v>7263</v>
      </c>
      <c r="P65" s="15"/>
      <c r="Q65" s="15"/>
      <c r="R65" s="16"/>
    </row>
    <row r="66" spans="1:18" ht="12.75" thickBot="1" x14ac:dyDescent="0.25">
      <c r="A66" s="17"/>
      <c r="B66" s="24"/>
      <c r="C66" s="25" t="s">
        <v>18</v>
      </c>
      <c r="D66" s="26">
        <v>2581764.3200000175</v>
      </c>
      <c r="E66" s="27">
        <v>0</v>
      </c>
      <c r="F66" s="27">
        <v>586004.8100000011</v>
      </c>
      <c r="G66" s="27">
        <v>39929.4</v>
      </c>
      <c r="H66" s="27">
        <v>2818.48</v>
      </c>
      <c r="I66" s="27">
        <v>1037052.5000000033</v>
      </c>
      <c r="J66" s="27">
        <v>488154.86999999988</v>
      </c>
      <c r="K66" s="27">
        <v>0</v>
      </c>
      <c r="L66" s="27">
        <v>13592.59</v>
      </c>
      <c r="M66" s="28"/>
      <c r="N66" s="29">
        <f t="shared" si="7"/>
        <v>4749316.9700000221</v>
      </c>
      <c r="P66" s="15"/>
      <c r="Q66" s="15"/>
      <c r="R66" s="16"/>
    </row>
    <row r="67" spans="1:18" x14ac:dyDescent="0.2">
      <c r="A67" s="17"/>
      <c r="B67" s="18" t="s">
        <v>22</v>
      </c>
      <c r="C67" s="19" t="s">
        <v>3</v>
      </c>
      <c r="D67" s="20">
        <v>90</v>
      </c>
      <c r="E67" s="21">
        <v>1</v>
      </c>
      <c r="F67" s="21">
        <v>48</v>
      </c>
      <c r="G67" s="21">
        <v>0</v>
      </c>
      <c r="H67" s="21">
        <v>2</v>
      </c>
      <c r="I67" s="21">
        <v>28</v>
      </c>
      <c r="J67" s="21">
        <v>58</v>
      </c>
      <c r="K67" s="21">
        <v>0</v>
      </c>
      <c r="L67" s="21">
        <v>0</v>
      </c>
      <c r="M67" s="22"/>
      <c r="N67" s="23">
        <f t="shared" si="7"/>
        <v>227</v>
      </c>
      <c r="P67" s="15"/>
      <c r="Q67" s="15"/>
      <c r="R67" s="16"/>
    </row>
    <row r="68" spans="1:18" ht="12.75" thickBot="1" x14ac:dyDescent="0.25">
      <c r="A68" s="17"/>
      <c r="B68" s="24"/>
      <c r="C68" s="25" t="s">
        <v>18</v>
      </c>
      <c r="D68" s="26">
        <v>157907.99999999991</v>
      </c>
      <c r="E68" s="27">
        <v>1575.56</v>
      </c>
      <c r="F68" s="27">
        <v>68085.27</v>
      </c>
      <c r="G68" s="27">
        <v>0</v>
      </c>
      <c r="H68" s="27">
        <v>1866.76</v>
      </c>
      <c r="I68" s="27">
        <v>60207.810000000005</v>
      </c>
      <c r="J68" s="27">
        <v>105550.92</v>
      </c>
      <c r="K68" s="27">
        <v>0</v>
      </c>
      <c r="L68" s="27">
        <v>0</v>
      </c>
      <c r="M68" s="28"/>
      <c r="N68" s="29">
        <f t="shared" si="7"/>
        <v>395194.31999999989</v>
      </c>
      <c r="P68" s="15"/>
      <c r="Q68" s="15"/>
      <c r="R68" s="16"/>
    </row>
    <row r="69" spans="1:18" x14ac:dyDescent="0.2">
      <c r="A69" s="17"/>
      <c r="B69" s="18" t="s">
        <v>23</v>
      </c>
      <c r="C69" s="19" t="s">
        <v>3</v>
      </c>
      <c r="D69" s="20">
        <v>2339</v>
      </c>
      <c r="E69" s="21"/>
      <c r="F69" s="21">
        <v>740</v>
      </c>
      <c r="G69" s="21">
        <v>108</v>
      </c>
      <c r="H69" s="21"/>
      <c r="I69" s="21">
        <v>782</v>
      </c>
      <c r="J69" s="21">
        <v>2754</v>
      </c>
      <c r="K69" s="21"/>
      <c r="L69" s="21"/>
      <c r="M69" s="22"/>
      <c r="N69" s="23">
        <f t="shared" si="7"/>
        <v>6723</v>
      </c>
      <c r="P69" s="15"/>
      <c r="Q69" s="15"/>
      <c r="R69" s="16"/>
    </row>
    <row r="70" spans="1:18" ht="12.75" thickBot="1" x14ac:dyDescent="0.25">
      <c r="A70" s="17"/>
      <c r="B70" s="24"/>
      <c r="C70" s="25" t="s">
        <v>18</v>
      </c>
      <c r="D70" s="26">
        <v>258602.44000000047</v>
      </c>
      <c r="E70" s="27"/>
      <c r="F70" s="27">
        <v>157985.6999999999</v>
      </c>
      <c r="G70" s="27">
        <v>23774.159999999985</v>
      </c>
      <c r="H70" s="27"/>
      <c r="I70" s="27">
        <v>135203.59999999992</v>
      </c>
      <c r="J70" s="27">
        <v>373852.82000000234</v>
      </c>
      <c r="K70" s="27"/>
      <c r="L70" s="27"/>
      <c r="M70" s="28"/>
      <c r="N70" s="29">
        <f t="shared" si="7"/>
        <v>949418.72000000253</v>
      </c>
      <c r="P70" s="15"/>
      <c r="Q70" s="15"/>
      <c r="R70" s="16"/>
    </row>
    <row r="71" spans="1:18" ht="12.75" hidden="1" thickBot="1" x14ac:dyDescent="0.25">
      <c r="A71" s="17"/>
      <c r="B71" s="57" t="s">
        <v>35</v>
      </c>
      <c r="C71" s="19" t="s">
        <v>3</v>
      </c>
      <c r="D71" s="20"/>
      <c r="E71" s="21"/>
      <c r="F71" s="21"/>
      <c r="G71" s="21"/>
      <c r="H71" s="21"/>
      <c r="I71" s="21"/>
      <c r="J71" s="21"/>
      <c r="K71" s="21"/>
      <c r="L71" s="21"/>
      <c r="M71" s="22"/>
      <c r="N71" s="23">
        <f t="shared" ref="N71:N72" si="8">SUM(D71:M71)</f>
        <v>0</v>
      </c>
      <c r="P71" s="15"/>
      <c r="Q71" s="15"/>
      <c r="R71" s="16"/>
    </row>
    <row r="72" spans="1:18" ht="12.75" hidden="1" thickBot="1" x14ac:dyDescent="0.25">
      <c r="A72" s="17"/>
      <c r="B72" s="58"/>
      <c r="C72" s="25" t="s">
        <v>18</v>
      </c>
      <c r="D72" s="26"/>
      <c r="E72" s="27"/>
      <c r="F72" s="27"/>
      <c r="G72" s="27"/>
      <c r="H72" s="27"/>
      <c r="I72" s="27"/>
      <c r="J72" s="27"/>
      <c r="K72" s="27"/>
      <c r="L72" s="27"/>
      <c r="M72" s="28"/>
      <c r="N72" s="29">
        <f t="shared" si="8"/>
        <v>0</v>
      </c>
      <c r="P72" s="15"/>
      <c r="Q72" s="15"/>
      <c r="R72" s="16"/>
    </row>
    <row r="73" spans="1:18" s="44" customFormat="1" ht="12.75" thickBot="1" x14ac:dyDescent="0.25">
      <c r="A73" s="38"/>
      <c r="B73" s="68" t="s">
        <v>15</v>
      </c>
      <c r="C73" s="10" t="s">
        <v>18</v>
      </c>
      <c r="D73" s="69">
        <f>D62+D64+D66+D68+D70+D72</f>
        <v>3419322.030000017</v>
      </c>
      <c r="E73" s="69">
        <f t="shared" ref="E73:N73" si="9">E62+E64+E66+E68+E70+E72</f>
        <v>3090.26</v>
      </c>
      <c r="F73" s="69">
        <f t="shared" si="9"/>
        <v>812075.78000000096</v>
      </c>
      <c r="G73" s="69">
        <f t="shared" si="9"/>
        <v>63703.559999999983</v>
      </c>
      <c r="H73" s="69">
        <f t="shared" si="9"/>
        <v>4685.24</v>
      </c>
      <c r="I73" s="69">
        <f t="shared" si="9"/>
        <v>1284500.8900000032</v>
      </c>
      <c r="J73" s="69">
        <f t="shared" si="9"/>
        <v>1054191.6200000022</v>
      </c>
      <c r="K73" s="69">
        <f t="shared" si="9"/>
        <v>0</v>
      </c>
      <c r="L73" s="69">
        <f t="shared" si="9"/>
        <v>13592.59</v>
      </c>
      <c r="M73" s="69">
        <f t="shared" si="9"/>
        <v>0</v>
      </c>
      <c r="N73" s="69">
        <f t="shared" si="9"/>
        <v>6655161.970000024</v>
      </c>
      <c r="O73" s="42"/>
      <c r="P73" s="43"/>
      <c r="Q73" s="43"/>
    </row>
    <row r="74" spans="1:18" ht="12.75" thickBot="1" x14ac:dyDescent="0.25">
      <c r="B74" s="60"/>
      <c r="C74" s="61"/>
    </row>
    <row r="75" spans="1:18" ht="12.75" thickBot="1" x14ac:dyDescent="0.25">
      <c r="A75" s="9" t="s">
        <v>36</v>
      </c>
      <c r="B75" s="10" t="s">
        <v>3</v>
      </c>
      <c r="C75" s="10" t="s">
        <v>4</v>
      </c>
      <c r="D75" s="62" t="s">
        <v>5</v>
      </c>
      <c r="E75" s="63" t="s">
        <v>6</v>
      </c>
      <c r="F75" s="63" t="s">
        <v>7</v>
      </c>
      <c r="G75" s="63" t="s">
        <v>8</v>
      </c>
      <c r="H75" s="63" t="s">
        <v>9</v>
      </c>
      <c r="I75" s="63" t="s">
        <v>10</v>
      </c>
      <c r="J75" s="63" t="s">
        <v>11</v>
      </c>
      <c r="K75" s="63" t="s">
        <v>12</v>
      </c>
      <c r="L75" s="63" t="s">
        <v>13</v>
      </c>
      <c r="M75" s="64" t="s">
        <v>14</v>
      </c>
      <c r="N75" s="64" t="s">
        <v>15</v>
      </c>
    </row>
    <row r="76" spans="1:18" x14ac:dyDescent="0.2">
      <c r="A76" s="17"/>
      <c r="B76" s="18" t="s">
        <v>37</v>
      </c>
      <c r="C76" s="19" t="s">
        <v>3</v>
      </c>
      <c r="D76" s="20">
        <v>5176</v>
      </c>
      <c r="E76" s="21">
        <v>3079</v>
      </c>
      <c r="F76" s="21">
        <v>180</v>
      </c>
      <c r="G76" s="21"/>
      <c r="H76" s="21"/>
      <c r="I76" s="21">
        <v>1441</v>
      </c>
      <c r="J76" s="21">
        <v>1859</v>
      </c>
      <c r="K76" s="21"/>
      <c r="L76" s="21"/>
      <c r="M76" s="22">
        <v>6086</v>
      </c>
      <c r="N76" s="23">
        <f t="shared" ref="N76:N79" si="10">SUM(D76:M76)</f>
        <v>17821</v>
      </c>
      <c r="O76" s="35"/>
      <c r="R76" s="51"/>
    </row>
    <row r="77" spans="1:18" ht="12.75" thickBot="1" x14ac:dyDescent="0.25">
      <c r="A77" s="17"/>
      <c r="B77" s="24"/>
      <c r="C77" s="25" t="s">
        <v>18</v>
      </c>
      <c r="D77" s="26">
        <v>437496.08000000037</v>
      </c>
      <c r="E77" s="27">
        <v>259097.8499999998</v>
      </c>
      <c r="F77" s="27">
        <v>15273.240000000002</v>
      </c>
      <c r="G77" s="27"/>
      <c r="H77" s="27"/>
      <c r="I77" s="27">
        <v>121260.14999999994</v>
      </c>
      <c r="J77" s="27">
        <v>156855.64999999988</v>
      </c>
      <c r="K77" s="27"/>
      <c r="L77" s="27"/>
      <c r="M77" s="28">
        <v>517102.34000000096</v>
      </c>
      <c r="N77" s="29">
        <f t="shared" si="10"/>
        <v>1507085.310000001</v>
      </c>
      <c r="O77" s="35"/>
      <c r="R77" s="51"/>
    </row>
    <row r="78" spans="1:18" s="15" customFormat="1" x14ac:dyDescent="0.2">
      <c r="A78" s="17"/>
      <c r="B78" s="71" t="s">
        <v>20</v>
      </c>
      <c r="C78" s="19" t="s">
        <v>3</v>
      </c>
      <c r="D78" s="20"/>
      <c r="E78" s="21"/>
      <c r="F78" s="21"/>
      <c r="G78" s="21"/>
      <c r="H78" s="21"/>
      <c r="I78" s="21"/>
      <c r="J78" s="21"/>
      <c r="K78" s="21"/>
      <c r="L78" s="21"/>
      <c r="M78" s="22"/>
      <c r="N78" s="23">
        <f t="shared" si="10"/>
        <v>0</v>
      </c>
      <c r="O78" s="14"/>
      <c r="P78" s="51"/>
      <c r="Q78" s="51"/>
      <c r="R78" s="52"/>
    </row>
    <row r="79" spans="1:18" s="15" customFormat="1" ht="12.75" thickBot="1" x14ac:dyDescent="0.25">
      <c r="A79" s="17"/>
      <c r="B79" s="72"/>
      <c r="C79" s="25" t="s">
        <v>18</v>
      </c>
      <c r="D79" s="26"/>
      <c r="E79" s="27"/>
      <c r="F79" s="27"/>
      <c r="G79" s="27"/>
      <c r="H79" s="27"/>
      <c r="I79" s="27"/>
      <c r="J79" s="27"/>
      <c r="K79" s="27"/>
      <c r="L79" s="27"/>
      <c r="M79" s="28"/>
      <c r="N79" s="29">
        <f t="shared" si="10"/>
        <v>0</v>
      </c>
      <c r="O79" s="14"/>
      <c r="P79" s="51"/>
      <c r="Q79" s="51"/>
      <c r="R79" s="52"/>
    </row>
    <row r="80" spans="1:18" s="44" customFormat="1" ht="12.75" thickBot="1" x14ac:dyDescent="0.25">
      <c r="A80" s="38"/>
      <c r="B80" s="68" t="s">
        <v>15</v>
      </c>
      <c r="C80" s="10"/>
      <c r="D80" s="41">
        <f t="shared" ref="D80:N80" si="11">D77+D79</f>
        <v>437496.08000000037</v>
      </c>
      <c r="E80" s="41">
        <f t="shared" si="11"/>
        <v>259097.8499999998</v>
      </c>
      <c r="F80" s="41">
        <f t="shared" si="11"/>
        <v>15273.240000000002</v>
      </c>
      <c r="G80" s="41">
        <f t="shared" si="11"/>
        <v>0</v>
      </c>
      <c r="H80" s="41">
        <f t="shared" si="11"/>
        <v>0</v>
      </c>
      <c r="I80" s="41">
        <f t="shared" si="11"/>
        <v>121260.14999999994</v>
      </c>
      <c r="J80" s="41">
        <f t="shared" si="11"/>
        <v>156855.64999999988</v>
      </c>
      <c r="K80" s="41">
        <f t="shared" si="11"/>
        <v>0</v>
      </c>
      <c r="L80" s="41">
        <f t="shared" si="11"/>
        <v>0</v>
      </c>
      <c r="M80" s="41">
        <f t="shared" si="11"/>
        <v>517102.34000000096</v>
      </c>
      <c r="N80" s="41">
        <f t="shared" si="11"/>
        <v>1507085.310000001</v>
      </c>
      <c r="O80" s="14"/>
      <c r="P80" s="51"/>
      <c r="Q80" s="51"/>
      <c r="R80" s="52"/>
    </row>
    <row r="81" spans="1:18" ht="12.75" thickBot="1" x14ac:dyDescent="0.25">
      <c r="B81" s="60"/>
      <c r="C81" s="61"/>
    </row>
    <row r="82" spans="1:18" ht="12.75" thickBot="1" x14ac:dyDescent="0.25">
      <c r="A82" s="9" t="s">
        <v>38</v>
      </c>
      <c r="B82" s="10" t="s">
        <v>3</v>
      </c>
      <c r="C82" s="10" t="s">
        <v>4</v>
      </c>
      <c r="D82" s="73" t="s">
        <v>5</v>
      </c>
      <c r="E82" s="63" t="s">
        <v>6</v>
      </c>
      <c r="F82" s="63" t="s">
        <v>7</v>
      </c>
      <c r="G82" s="63" t="s">
        <v>8</v>
      </c>
      <c r="H82" s="63" t="s">
        <v>9</v>
      </c>
      <c r="I82" s="63" t="s">
        <v>10</v>
      </c>
      <c r="J82" s="63" t="s">
        <v>11</v>
      </c>
      <c r="K82" s="63" t="s">
        <v>12</v>
      </c>
      <c r="L82" s="63" t="s">
        <v>13</v>
      </c>
      <c r="M82" s="64" t="s">
        <v>14</v>
      </c>
      <c r="N82" s="64" t="s">
        <v>15</v>
      </c>
    </row>
    <row r="83" spans="1:18" x14ac:dyDescent="0.2">
      <c r="A83" s="17"/>
      <c r="B83" s="18" t="s">
        <v>17</v>
      </c>
      <c r="C83" s="19" t="s">
        <v>3</v>
      </c>
      <c r="D83" s="20">
        <v>393</v>
      </c>
      <c r="E83" s="21">
        <v>86199</v>
      </c>
      <c r="F83" s="21"/>
      <c r="G83" s="21"/>
      <c r="H83" s="21"/>
      <c r="I83" s="21"/>
      <c r="J83" s="21">
        <v>132</v>
      </c>
      <c r="K83" s="21">
        <v>1521</v>
      </c>
      <c r="L83" s="21"/>
      <c r="M83" s="22"/>
      <c r="N83" s="23">
        <f t="shared" ref="N83:N94" si="12">SUM(D83:M83)</f>
        <v>88245</v>
      </c>
      <c r="O83" s="42"/>
      <c r="P83" s="74"/>
      <c r="Q83" s="74"/>
      <c r="R83" s="75"/>
    </row>
    <row r="84" spans="1:18" ht="12.75" thickBot="1" x14ac:dyDescent="0.25">
      <c r="A84" s="17"/>
      <c r="B84" s="24"/>
      <c r="C84" s="25" t="s">
        <v>18</v>
      </c>
      <c r="D84" s="26">
        <v>33070.950000000004</v>
      </c>
      <c r="E84" s="27">
        <v>7253645.8500001784</v>
      </c>
      <c r="F84" s="27"/>
      <c r="G84" s="27"/>
      <c r="H84" s="27"/>
      <c r="I84" s="27"/>
      <c r="J84" s="27">
        <v>11107.800000000001</v>
      </c>
      <c r="K84" s="27">
        <v>127992.14999999991</v>
      </c>
      <c r="L84" s="27"/>
      <c r="M84" s="28"/>
      <c r="N84" s="29">
        <f t="shared" si="12"/>
        <v>7425816.7500001788</v>
      </c>
      <c r="O84" s="42"/>
      <c r="P84" s="74"/>
      <c r="Q84" s="74"/>
      <c r="R84" s="75"/>
    </row>
    <row r="85" spans="1:18" s="15" customFormat="1" x14ac:dyDescent="0.2">
      <c r="A85" s="17"/>
      <c r="B85" s="18" t="s">
        <v>20</v>
      </c>
      <c r="C85" s="19" t="s">
        <v>3</v>
      </c>
      <c r="D85" s="20"/>
      <c r="E85" s="21">
        <v>3302</v>
      </c>
      <c r="F85" s="21"/>
      <c r="G85" s="21"/>
      <c r="H85" s="21"/>
      <c r="I85" s="21"/>
      <c r="J85" s="21"/>
      <c r="K85" s="21">
        <v>81</v>
      </c>
      <c r="L85" s="21"/>
      <c r="M85" s="22"/>
      <c r="N85" s="23">
        <f t="shared" si="12"/>
        <v>3383</v>
      </c>
      <c r="O85" s="14"/>
      <c r="P85" s="51"/>
      <c r="Q85" s="51"/>
      <c r="R85" s="52"/>
    </row>
    <row r="86" spans="1:18" s="15" customFormat="1" ht="12.75" thickBot="1" x14ac:dyDescent="0.25">
      <c r="A86" s="17"/>
      <c r="B86" s="24"/>
      <c r="C86" s="25" t="s">
        <v>18</v>
      </c>
      <c r="D86" s="26"/>
      <c r="E86" s="27">
        <v>11854.18</v>
      </c>
      <c r="F86" s="27"/>
      <c r="G86" s="27"/>
      <c r="H86" s="27"/>
      <c r="I86" s="27"/>
      <c r="J86" s="27"/>
      <c r="K86" s="27">
        <v>290.79000000000002</v>
      </c>
      <c r="L86" s="27"/>
      <c r="M86" s="28"/>
      <c r="N86" s="29">
        <f t="shared" si="12"/>
        <v>12144.970000000001</v>
      </c>
      <c r="O86" s="14"/>
      <c r="P86" s="51"/>
      <c r="Q86" s="51"/>
      <c r="R86" s="52"/>
    </row>
    <row r="87" spans="1:18" x14ac:dyDescent="0.2">
      <c r="A87" s="17"/>
      <c r="B87" s="18" t="s">
        <v>21</v>
      </c>
      <c r="C87" s="19" t="s">
        <v>3</v>
      </c>
      <c r="D87" s="20"/>
      <c r="E87" s="21">
        <v>1403</v>
      </c>
      <c r="F87" s="21"/>
      <c r="G87" s="21"/>
      <c r="H87" s="21"/>
      <c r="I87" s="21"/>
      <c r="J87" s="21"/>
      <c r="K87" s="21">
        <v>361</v>
      </c>
      <c r="L87" s="21"/>
      <c r="M87" s="22"/>
      <c r="N87" s="23">
        <f t="shared" si="12"/>
        <v>1764</v>
      </c>
    </row>
    <row r="88" spans="1:18" ht="12.75" thickBot="1" x14ac:dyDescent="0.25">
      <c r="A88" s="17"/>
      <c r="B88" s="24"/>
      <c r="C88" s="25" t="s">
        <v>18</v>
      </c>
      <c r="D88" s="26"/>
      <c r="E88" s="27">
        <v>1633372.2899999986</v>
      </c>
      <c r="F88" s="27"/>
      <c r="G88" s="27"/>
      <c r="H88" s="27"/>
      <c r="I88" s="27"/>
      <c r="J88" s="27"/>
      <c r="K88" s="27">
        <v>135435.02000000014</v>
      </c>
      <c r="L88" s="27"/>
      <c r="M88" s="28"/>
      <c r="N88" s="29">
        <f t="shared" si="12"/>
        <v>1768807.3099999987</v>
      </c>
    </row>
    <row r="89" spans="1:18" x14ac:dyDescent="0.2">
      <c r="A89" s="17"/>
      <c r="B89" s="30" t="s">
        <v>23</v>
      </c>
      <c r="C89" s="19" t="s">
        <v>3</v>
      </c>
      <c r="D89" s="20"/>
      <c r="E89" s="21"/>
      <c r="F89" s="21"/>
      <c r="G89" s="21"/>
      <c r="H89" s="21"/>
      <c r="I89" s="21"/>
      <c r="J89" s="21"/>
      <c r="K89" s="21"/>
      <c r="L89" s="21"/>
      <c r="M89" s="22"/>
      <c r="N89" s="23">
        <f t="shared" si="12"/>
        <v>0</v>
      </c>
    </row>
    <row r="90" spans="1:18" ht="12.75" thickBot="1" x14ac:dyDescent="0.25">
      <c r="A90" s="17"/>
      <c r="B90" s="32"/>
      <c r="C90" s="25" t="s">
        <v>18</v>
      </c>
      <c r="D90" s="26"/>
      <c r="E90" s="27"/>
      <c r="F90" s="27"/>
      <c r="G90" s="27"/>
      <c r="H90" s="27"/>
      <c r="I90" s="27"/>
      <c r="J90" s="27"/>
      <c r="K90" s="27"/>
      <c r="L90" s="27"/>
      <c r="M90" s="28"/>
      <c r="N90" s="29">
        <f t="shared" si="12"/>
        <v>0</v>
      </c>
    </row>
    <row r="91" spans="1:18" x14ac:dyDescent="0.2">
      <c r="A91" s="17"/>
      <c r="B91" s="30" t="s">
        <v>35</v>
      </c>
      <c r="C91" s="19" t="s">
        <v>3</v>
      </c>
      <c r="D91" s="20"/>
      <c r="E91" s="21"/>
      <c r="F91" s="21"/>
      <c r="G91" s="21"/>
      <c r="H91" s="21"/>
      <c r="I91" s="21"/>
      <c r="J91" s="21"/>
      <c r="K91" s="21"/>
      <c r="L91" s="21"/>
      <c r="M91" s="22"/>
      <c r="N91" s="23">
        <f t="shared" si="12"/>
        <v>0</v>
      </c>
    </row>
    <row r="92" spans="1:18" ht="12.75" thickBot="1" x14ac:dyDescent="0.25">
      <c r="A92" s="17"/>
      <c r="B92" s="32"/>
      <c r="C92" s="25" t="s">
        <v>18</v>
      </c>
      <c r="D92" s="26"/>
      <c r="E92" s="27"/>
      <c r="F92" s="27"/>
      <c r="G92" s="27"/>
      <c r="H92" s="27"/>
      <c r="I92" s="27"/>
      <c r="J92" s="27"/>
      <c r="K92" s="27"/>
      <c r="L92" s="27"/>
      <c r="M92" s="28"/>
      <c r="N92" s="29">
        <f t="shared" si="12"/>
        <v>0</v>
      </c>
    </row>
    <row r="93" spans="1:18" s="78" customFormat="1" ht="12.75" hidden="1" thickBot="1" x14ac:dyDescent="0.25">
      <c r="A93" s="17"/>
      <c r="B93" s="57" t="s">
        <v>29</v>
      </c>
      <c r="C93" s="19" t="s">
        <v>3</v>
      </c>
      <c r="D93" s="20"/>
      <c r="E93" s="21"/>
      <c r="F93" s="21"/>
      <c r="G93" s="21"/>
      <c r="H93" s="21"/>
      <c r="I93" s="21"/>
      <c r="J93" s="21"/>
      <c r="K93" s="21"/>
      <c r="L93" s="21"/>
      <c r="M93" s="22"/>
      <c r="N93" s="23">
        <f t="shared" si="12"/>
        <v>0</v>
      </c>
      <c r="O93" s="14"/>
      <c r="P93" s="76"/>
      <c r="Q93" s="76"/>
      <c r="R93" s="77"/>
    </row>
    <row r="94" spans="1:18" s="78" customFormat="1" ht="12.75" hidden="1" thickBot="1" x14ac:dyDescent="0.25">
      <c r="A94" s="17"/>
      <c r="B94" s="58"/>
      <c r="C94" s="25" t="s">
        <v>18</v>
      </c>
      <c r="D94" s="26"/>
      <c r="E94" s="27"/>
      <c r="F94" s="27"/>
      <c r="G94" s="27"/>
      <c r="H94" s="27"/>
      <c r="I94" s="27"/>
      <c r="J94" s="27"/>
      <c r="K94" s="27"/>
      <c r="L94" s="27"/>
      <c r="M94" s="28"/>
      <c r="N94" s="29">
        <f t="shared" si="12"/>
        <v>0</v>
      </c>
      <c r="O94" s="14"/>
      <c r="P94" s="76"/>
      <c r="Q94" s="76"/>
      <c r="R94" s="77"/>
    </row>
    <row r="95" spans="1:18" s="44" customFormat="1" ht="12.75" thickBot="1" x14ac:dyDescent="0.25">
      <c r="A95" s="38"/>
      <c r="B95" s="68" t="s">
        <v>15</v>
      </c>
      <c r="C95" s="10" t="s">
        <v>18</v>
      </c>
      <c r="D95" s="69">
        <f t="shared" ref="D95:N95" si="13">D84+D86+D88+D90+D92+D94</f>
        <v>33070.950000000004</v>
      </c>
      <c r="E95" s="69">
        <f t="shared" si="13"/>
        <v>8898872.3200001772</v>
      </c>
      <c r="F95" s="69">
        <f t="shared" si="13"/>
        <v>0</v>
      </c>
      <c r="G95" s="69">
        <f t="shared" si="13"/>
        <v>0</v>
      </c>
      <c r="H95" s="69">
        <f t="shared" si="13"/>
        <v>0</v>
      </c>
      <c r="I95" s="69">
        <f t="shared" si="13"/>
        <v>0</v>
      </c>
      <c r="J95" s="69">
        <f t="shared" si="13"/>
        <v>11107.800000000001</v>
      </c>
      <c r="K95" s="69">
        <f t="shared" si="13"/>
        <v>263717.96000000002</v>
      </c>
      <c r="L95" s="69">
        <f t="shared" si="13"/>
        <v>0</v>
      </c>
      <c r="M95" s="69">
        <f t="shared" si="13"/>
        <v>0</v>
      </c>
      <c r="N95" s="69">
        <f t="shared" si="13"/>
        <v>9206769.0300001763</v>
      </c>
      <c r="O95" s="14"/>
      <c r="P95" s="51"/>
      <c r="Q95" s="51"/>
      <c r="R95" s="52"/>
    </row>
    <row r="96" spans="1:18" ht="12.75" thickBot="1" x14ac:dyDescent="0.25">
      <c r="B96" s="60"/>
      <c r="C96" s="61"/>
    </row>
    <row r="97" spans="1:18" ht="12.75" thickBot="1" x14ac:dyDescent="0.25">
      <c r="A97" s="79" t="s">
        <v>39</v>
      </c>
      <c r="B97" s="10" t="s">
        <v>3</v>
      </c>
      <c r="C97" s="10" t="s">
        <v>4</v>
      </c>
      <c r="D97" s="62" t="s">
        <v>5</v>
      </c>
      <c r="E97" s="63" t="s">
        <v>6</v>
      </c>
      <c r="F97" s="63" t="s">
        <v>7</v>
      </c>
      <c r="G97" s="63" t="s">
        <v>8</v>
      </c>
      <c r="H97" s="63" t="s">
        <v>9</v>
      </c>
      <c r="I97" s="63" t="s">
        <v>10</v>
      </c>
      <c r="J97" s="63" t="s">
        <v>11</v>
      </c>
      <c r="K97" s="63" t="s">
        <v>12</v>
      </c>
      <c r="L97" s="63" t="s">
        <v>13</v>
      </c>
      <c r="M97" s="64" t="s">
        <v>14</v>
      </c>
      <c r="N97" s="64" t="s">
        <v>15</v>
      </c>
      <c r="O97" s="42"/>
      <c r="P97" s="74"/>
      <c r="Q97" s="74"/>
      <c r="R97" s="75"/>
    </row>
    <row r="98" spans="1:18" x14ac:dyDescent="0.2">
      <c r="A98" s="80"/>
      <c r="B98" s="18" t="s">
        <v>21</v>
      </c>
      <c r="C98" s="19" t="s">
        <v>3</v>
      </c>
      <c r="D98" s="20"/>
      <c r="E98" s="21">
        <v>1296</v>
      </c>
      <c r="F98" s="21"/>
      <c r="G98" s="21"/>
      <c r="H98" s="21"/>
      <c r="I98" s="21"/>
      <c r="J98" s="21"/>
      <c r="K98" s="21">
        <v>317</v>
      </c>
      <c r="L98" s="21"/>
      <c r="M98" s="22"/>
      <c r="N98" s="23">
        <f t="shared" ref="N98:N105" si="14">SUM(D98:M98)</f>
        <v>1613</v>
      </c>
    </row>
    <row r="99" spans="1:18" ht="12.75" thickBot="1" x14ac:dyDescent="0.25">
      <c r="A99" s="80"/>
      <c r="B99" s="24"/>
      <c r="C99" s="25" t="s">
        <v>18</v>
      </c>
      <c r="D99" s="26"/>
      <c r="E99" s="27">
        <v>851568.45000000112</v>
      </c>
      <c r="F99" s="27"/>
      <c r="G99" s="27"/>
      <c r="H99" s="27"/>
      <c r="I99" s="27"/>
      <c r="J99" s="27"/>
      <c r="K99" s="27">
        <v>117138.33000000022</v>
      </c>
      <c r="L99" s="27"/>
      <c r="M99" s="28"/>
      <c r="N99" s="29">
        <f t="shared" si="14"/>
        <v>968706.78000000131</v>
      </c>
    </row>
    <row r="100" spans="1:18" x14ac:dyDescent="0.2">
      <c r="A100" s="80"/>
      <c r="B100" s="18" t="s">
        <v>23</v>
      </c>
      <c r="C100" s="19" t="s">
        <v>3</v>
      </c>
      <c r="D100" s="20"/>
      <c r="E100" s="21">
        <v>980</v>
      </c>
      <c r="F100" s="21">
        <v>209</v>
      </c>
      <c r="G100" s="21"/>
      <c r="H100" s="21"/>
      <c r="I100" s="21"/>
      <c r="J100" s="21"/>
      <c r="K100" s="21">
        <v>1049</v>
      </c>
      <c r="L100" s="21"/>
      <c r="M100" s="22"/>
      <c r="N100" s="23">
        <f t="shared" si="14"/>
        <v>2238</v>
      </c>
    </row>
    <row r="101" spans="1:18" ht="12.75" thickBot="1" x14ac:dyDescent="0.25">
      <c r="A101" s="80"/>
      <c r="B101" s="24"/>
      <c r="C101" s="25" t="s">
        <v>18</v>
      </c>
      <c r="D101" s="26"/>
      <c r="E101" s="27">
        <v>204412.04000000065</v>
      </c>
      <c r="F101" s="27">
        <v>44486.880000000012</v>
      </c>
      <c r="G101" s="27"/>
      <c r="H101" s="27"/>
      <c r="I101" s="27"/>
      <c r="J101" s="27"/>
      <c r="K101" s="27">
        <v>114238.55999999998</v>
      </c>
      <c r="L101" s="27"/>
      <c r="M101" s="28"/>
      <c r="N101" s="29">
        <f t="shared" si="14"/>
        <v>363137.48000000062</v>
      </c>
    </row>
    <row r="102" spans="1:18" x14ac:dyDescent="0.2">
      <c r="A102" s="80"/>
      <c r="B102" s="30" t="s">
        <v>35</v>
      </c>
      <c r="C102" s="19" t="s">
        <v>3</v>
      </c>
      <c r="D102" s="20"/>
      <c r="E102" s="21"/>
      <c r="F102" s="21"/>
      <c r="G102" s="21"/>
      <c r="H102" s="21"/>
      <c r="I102" s="21"/>
      <c r="J102" s="21"/>
      <c r="K102" s="21"/>
      <c r="L102" s="21"/>
      <c r="M102" s="22"/>
      <c r="N102" s="23">
        <f t="shared" si="14"/>
        <v>0</v>
      </c>
      <c r="R102" s="51"/>
    </row>
    <row r="103" spans="1:18" ht="12.75" thickBot="1" x14ac:dyDescent="0.25">
      <c r="A103" s="80"/>
      <c r="B103" s="32"/>
      <c r="C103" s="25" t="s">
        <v>18</v>
      </c>
      <c r="D103" s="26"/>
      <c r="E103" s="27"/>
      <c r="F103" s="27"/>
      <c r="G103" s="27"/>
      <c r="H103" s="27"/>
      <c r="I103" s="27"/>
      <c r="J103" s="27"/>
      <c r="K103" s="27"/>
      <c r="L103" s="27"/>
      <c r="M103" s="28"/>
      <c r="N103" s="29">
        <f t="shared" si="14"/>
        <v>0</v>
      </c>
      <c r="R103" s="51"/>
    </row>
    <row r="104" spans="1:18" ht="12.75" hidden="1" thickBot="1" x14ac:dyDescent="0.25">
      <c r="A104" s="80"/>
      <c r="B104" s="57" t="s">
        <v>29</v>
      </c>
      <c r="C104" s="19" t="s">
        <v>3</v>
      </c>
      <c r="D104" s="20"/>
      <c r="E104" s="21"/>
      <c r="F104" s="21"/>
      <c r="G104" s="21"/>
      <c r="H104" s="21"/>
      <c r="I104" s="21"/>
      <c r="J104" s="21"/>
      <c r="K104" s="21"/>
      <c r="L104" s="21"/>
      <c r="M104" s="22"/>
      <c r="N104" s="23">
        <f t="shared" si="14"/>
        <v>0</v>
      </c>
    </row>
    <row r="105" spans="1:18" ht="12.75" hidden="1" thickBot="1" x14ac:dyDescent="0.25">
      <c r="A105" s="80"/>
      <c r="B105" s="58"/>
      <c r="C105" s="25" t="s">
        <v>18</v>
      </c>
      <c r="D105" s="26"/>
      <c r="E105" s="27"/>
      <c r="F105" s="27"/>
      <c r="G105" s="27"/>
      <c r="H105" s="27"/>
      <c r="I105" s="27"/>
      <c r="J105" s="27"/>
      <c r="K105" s="27"/>
      <c r="L105" s="27"/>
      <c r="M105" s="28"/>
      <c r="N105" s="29">
        <f t="shared" si="14"/>
        <v>0</v>
      </c>
    </row>
    <row r="106" spans="1:18" s="44" customFormat="1" ht="12.75" thickBot="1" x14ac:dyDescent="0.25">
      <c r="A106" s="81"/>
      <c r="B106" s="68" t="s">
        <v>15</v>
      </c>
      <c r="C106" s="10" t="s">
        <v>18</v>
      </c>
      <c r="D106" s="41">
        <f>D99+D101+D103+D105</f>
        <v>0</v>
      </c>
      <c r="E106" s="41">
        <f t="shared" ref="E106:N106" si="15">E99+E101+E103+E105</f>
        <v>1055980.4900000019</v>
      </c>
      <c r="F106" s="41">
        <f t="shared" si="15"/>
        <v>44486.880000000012</v>
      </c>
      <c r="G106" s="41">
        <f t="shared" si="15"/>
        <v>0</v>
      </c>
      <c r="H106" s="41">
        <f t="shared" si="15"/>
        <v>0</v>
      </c>
      <c r="I106" s="41">
        <f t="shared" si="15"/>
        <v>0</v>
      </c>
      <c r="J106" s="41">
        <f t="shared" si="15"/>
        <v>0</v>
      </c>
      <c r="K106" s="41">
        <f t="shared" si="15"/>
        <v>231376.89000000019</v>
      </c>
      <c r="L106" s="41">
        <f t="shared" si="15"/>
        <v>0</v>
      </c>
      <c r="M106" s="41">
        <f t="shared" si="15"/>
        <v>0</v>
      </c>
      <c r="N106" s="41">
        <f t="shared" si="15"/>
        <v>1331844.2600000019</v>
      </c>
      <c r="O106" s="14"/>
      <c r="P106" s="51"/>
      <c r="Q106" s="51"/>
      <c r="R106" s="52"/>
    </row>
    <row r="107" spans="1:18" ht="12.75" thickBot="1" x14ac:dyDescent="0.25">
      <c r="B107" s="60"/>
      <c r="C107" s="61"/>
    </row>
    <row r="108" spans="1:18" ht="12.75" thickBot="1" x14ac:dyDescent="0.25">
      <c r="A108" s="79" t="s">
        <v>40</v>
      </c>
      <c r="B108" s="10" t="s">
        <v>3</v>
      </c>
      <c r="C108" s="10" t="s">
        <v>4</v>
      </c>
      <c r="D108" s="62" t="s">
        <v>5</v>
      </c>
      <c r="E108" s="63" t="s">
        <v>6</v>
      </c>
      <c r="F108" s="63" t="s">
        <v>7</v>
      </c>
      <c r="G108" s="63" t="s">
        <v>8</v>
      </c>
      <c r="H108" s="63" t="s">
        <v>9</v>
      </c>
      <c r="I108" s="63" t="s">
        <v>10</v>
      </c>
      <c r="J108" s="63" t="s">
        <v>11</v>
      </c>
      <c r="K108" s="63" t="s">
        <v>12</v>
      </c>
      <c r="L108" s="63" t="s">
        <v>13</v>
      </c>
      <c r="M108" s="64" t="s">
        <v>14</v>
      </c>
      <c r="N108" s="64" t="s">
        <v>15</v>
      </c>
    </row>
    <row r="109" spans="1:18" x14ac:dyDescent="0.2">
      <c r="A109" s="80"/>
      <c r="B109" s="18" t="s">
        <v>17</v>
      </c>
      <c r="C109" s="19" t="s">
        <v>3</v>
      </c>
      <c r="D109" s="20">
        <v>7</v>
      </c>
      <c r="E109" s="21">
        <v>48787</v>
      </c>
      <c r="F109" s="21"/>
      <c r="G109" s="21"/>
      <c r="H109" s="21"/>
      <c r="I109" s="21"/>
      <c r="J109" s="21"/>
      <c r="K109" s="21">
        <v>827</v>
      </c>
      <c r="L109" s="21"/>
      <c r="M109" s="22"/>
      <c r="N109" s="23">
        <f t="shared" ref="N109:N120" si="16">SUM(D109:M109)</f>
        <v>49621</v>
      </c>
      <c r="O109" s="42"/>
      <c r="P109" s="74"/>
      <c r="Q109" s="74"/>
      <c r="R109" s="75"/>
    </row>
    <row r="110" spans="1:18" ht="12.75" thickBot="1" x14ac:dyDescent="0.25">
      <c r="A110" s="80"/>
      <c r="B110" s="24"/>
      <c r="C110" s="25" t="s">
        <v>18</v>
      </c>
      <c r="D110" s="26">
        <v>490.84</v>
      </c>
      <c r="E110" s="27">
        <v>3420944.4400000903</v>
      </c>
      <c r="F110" s="27"/>
      <c r="G110" s="27"/>
      <c r="H110" s="27"/>
      <c r="I110" s="27"/>
      <c r="J110" s="27"/>
      <c r="K110" s="27">
        <v>57989.240000000005</v>
      </c>
      <c r="L110" s="27"/>
      <c r="M110" s="28"/>
      <c r="N110" s="29">
        <f t="shared" si="16"/>
        <v>3479424.5200000904</v>
      </c>
      <c r="O110" s="42"/>
      <c r="P110" s="74"/>
      <c r="Q110" s="74"/>
      <c r="R110" s="75"/>
    </row>
    <row r="111" spans="1:18" s="15" customFormat="1" x14ac:dyDescent="0.2">
      <c r="A111" s="80"/>
      <c r="B111" s="71" t="s">
        <v>20</v>
      </c>
      <c r="C111" s="19" t="s">
        <v>3</v>
      </c>
      <c r="D111" s="20"/>
      <c r="E111" s="21">
        <v>2401</v>
      </c>
      <c r="F111" s="21"/>
      <c r="G111" s="21"/>
      <c r="H111" s="21"/>
      <c r="I111" s="21"/>
      <c r="J111" s="21"/>
      <c r="K111" s="21">
        <v>30</v>
      </c>
      <c r="L111" s="21"/>
      <c r="M111" s="22"/>
      <c r="N111" s="23">
        <f t="shared" si="16"/>
        <v>2431</v>
      </c>
      <c r="O111" s="42"/>
      <c r="P111" s="74"/>
      <c r="Q111" s="74"/>
      <c r="R111" s="75"/>
    </row>
    <row r="112" spans="1:18" s="15" customFormat="1" ht="12.75" thickBot="1" x14ac:dyDescent="0.25">
      <c r="A112" s="80"/>
      <c r="B112" s="72"/>
      <c r="C112" s="25" t="s">
        <v>18</v>
      </c>
      <c r="D112" s="26"/>
      <c r="E112" s="27">
        <v>8619.59</v>
      </c>
      <c r="F112" s="27"/>
      <c r="G112" s="27"/>
      <c r="H112" s="27"/>
      <c r="I112" s="27"/>
      <c r="J112" s="27"/>
      <c r="K112" s="27">
        <v>107.7</v>
      </c>
      <c r="L112" s="27"/>
      <c r="M112" s="28"/>
      <c r="N112" s="29">
        <f t="shared" si="16"/>
        <v>8727.2900000000009</v>
      </c>
      <c r="O112" s="42"/>
      <c r="P112" s="74"/>
      <c r="Q112" s="74"/>
      <c r="R112" s="75"/>
    </row>
    <row r="113" spans="1:18" x14ac:dyDescent="0.2">
      <c r="A113" s="80"/>
      <c r="B113" s="18" t="s">
        <v>23</v>
      </c>
      <c r="C113" s="19" t="s">
        <v>3</v>
      </c>
      <c r="D113" s="20"/>
      <c r="E113" s="21">
        <v>21</v>
      </c>
      <c r="F113" s="21"/>
      <c r="G113" s="21"/>
      <c r="H113" s="21"/>
      <c r="I113" s="21"/>
      <c r="J113" s="21"/>
      <c r="K113" s="21">
        <v>979</v>
      </c>
      <c r="L113" s="21"/>
      <c r="M113" s="22"/>
      <c r="N113" s="23">
        <f t="shared" si="16"/>
        <v>1000</v>
      </c>
    </row>
    <row r="114" spans="1:18" ht="12.75" thickBot="1" x14ac:dyDescent="0.25">
      <c r="A114" s="80"/>
      <c r="B114" s="24"/>
      <c r="C114" s="25" t="s">
        <v>18</v>
      </c>
      <c r="D114" s="26"/>
      <c r="E114" s="27">
        <v>7455</v>
      </c>
      <c r="F114" s="27"/>
      <c r="G114" s="27"/>
      <c r="H114" s="27"/>
      <c r="I114" s="27"/>
      <c r="J114" s="27"/>
      <c r="K114" s="27">
        <v>109533.4</v>
      </c>
      <c r="L114" s="27"/>
      <c r="M114" s="28"/>
      <c r="N114" s="29">
        <f t="shared" si="16"/>
        <v>116988.4</v>
      </c>
    </row>
    <row r="115" spans="1:18" x14ac:dyDescent="0.2">
      <c r="A115" s="80"/>
      <c r="B115" s="30" t="s">
        <v>35</v>
      </c>
      <c r="C115" s="19" t="s">
        <v>3</v>
      </c>
      <c r="D115" s="20"/>
      <c r="E115" s="21"/>
      <c r="F115" s="21"/>
      <c r="G115" s="21"/>
      <c r="H115" s="21"/>
      <c r="I115" s="21"/>
      <c r="J115" s="21"/>
      <c r="K115" s="21"/>
      <c r="L115" s="21"/>
      <c r="M115" s="22"/>
      <c r="N115" s="23">
        <f t="shared" si="16"/>
        <v>0</v>
      </c>
    </row>
    <row r="116" spans="1:18" ht="12.75" thickBot="1" x14ac:dyDescent="0.25">
      <c r="A116" s="80"/>
      <c r="B116" s="32"/>
      <c r="C116" s="25" t="s">
        <v>18</v>
      </c>
      <c r="D116" s="26"/>
      <c r="E116" s="27"/>
      <c r="F116" s="27"/>
      <c r="G116" s="27"/>
      <c r="H116" s="27"/>
      <c r="I116" s="27"/>
      <c r="J116" s="27"/>
      <c r="K116" s="27"/>
      <c r="L116" s="27"/>
      <c r="M116" s="28"/>
      <c r="N116" s="29">
        <f t="shared" si="16"/>
        <v>0</v>
      </c>
    </row>
    <row r="117" spans="1:18" x14ac:dyDescent="0.2">
      <c r="A117" s="80"/>
      <c r="B117" s="18" t="s">
        <v>41</v>
      </c>
      <c r="C117" s="19" t="s">
        <v>3</v>
      </c>
      <c r="D117" s="20">
        <v>1086</v>
      </c>
      <c r="E117" s="21">
        <v>719</v>
      </c>
      <c r="F117" s="21">
        <v>304</v>
      </c>
      <c r="G117" s="21">
        <v>175</v>
      </c>
      <c r="H117" s="21">
        <v>35</v>
      </c>
      <c r="I117" s="21">
        <v>120</v>
      </c>
      <c r="J117" s="21">
        <v>257</v>
      </c>
      <c r="K117" s="21">
        <v>10</v>
      </c>
      <c r="L117" s="21">
        <v>120</v>
      </c>
      <c r="M117" s="22"/>
      <c r="N117" s="23">
        <f t="shared" si="16"/>
        <v>2826</v>
      </c>
    </row>
    <row r="118" spans="1:18" ht="12.75" thickBot="1" x14ac:dyDescent="0.25">
      <c r="A118" s="80"/>
      <c r="B118" s="24"/>
      <c r="C118" s="25" t="s">
        <v>18</v>
      </c>
      <c r="D118" s="26">
        <v>33666</v>
      </c>
      <c r="E118" s="27">
        <v>22289</v>
      </c>
      <c r="F118" s="27">
        <v>9424</v>
      </c>
      <c r="G118" s="27">
        <v>5425</v>
      </c>
      <c r="H118" s="27">
        <v>1085</v>
      </c>
      <c r="I118" s="27">
        <v>3720</v>
      </c>
      <c r="J118" s="27">
        <v>7967</v>
      </c>
      <c r="K118" s="27">
        <v>310</v>
      </c>
      <c r="L118" s="27">
        <v>3720</v>
      </c>
      <c r="M118" s="28"/>
      <c r="N118" s="29">
        <f t="shared" si="16"/>
        <v>87606</v>
      </c>
    </row>
    <row r="119" spans="1:18" x14ac:dyDescent="0.2">
      <c r="A119" s="80"/>
      <c r="B119" s="18" t="s">
        <v>42</v>
      </c>
      <c r="C119" s="19" t="s">
        <v>3</v>
      </c>
      <c r="D119" s="82">
        <v>2</v>
      </c>
      <c r="E119" s="83"/>
      <c r="F119" s="83"/>
      <c r="G119" s="83"/>
      <c r="H119" s="83"/>
      <c r="I119" s="83"/>
      <c r="J119" s="83"/>
      <c r="K119" s="83"/>
      <c r="L119" s="83"/>
      <c r="M119" s="22"/>
      <c r="N119" s="23">
        <f t="shared" si="16"/>
        <v>2</v>
      </c>
    </row>
    <row r="120" spans="1:18" ht="12.75" thickBot="1" x14ac:dyDescent="0.25">
      <c r="A120" s="80"/>
      <c r="B120" s="24"/>
      <c r="C120" s="25" t="s">
        <v>18</v>
      </c>
      <c r="D120" s="84">
        <v>1400</v>
      </c>
      <c r="E120" s="84"/>
      <c r="F120" s="84"/>
      <c r="G120" s="84"/>
      <c r="H120" s="84"/>
      <c r="I120" s="84"/>
      <c r="J120" s="84"/>
      <c r="K120" s="84"/>
      <c r="L120" s="84"/>
      <c r="M120" s="28"/>
      <c r="N120" s="29">
        <f t="shared" si="16"/>
        <v>1400</v>
      </c>
    </row>
    <row r="121" spans="1:18" s="44" customFormat="1" ht="12.75" thickBot="1" x14ac:dyDescent="0.25">
      <c r="A121" s="81"/>
      <c r="B121" s="68" t="s">
        <v>15</v>
      </c>
      <c r="C121" s="10" t="s">
        <v>18</v>
      </c>
      <c r="D121" s="41">
        <f t="shared" ref="D121:N121" si="17">D110+D112+D114+D116+D118+D120</f>
        <v>35556.839999999997</v>
      </c>
      <c r="E121" s="41">
        <f t="shared" si="17"/>
        <v>3459308.0300000901</v>
      </c>
      <c r="F121" s="41">
        <f t="shared" si="17"/>
        <v>9424</v>
      </c>
      <c r="G121" s="41">
        <f t="shared" si="17"/>
        <v>5425</v>
      </c>
      <c r="H121" s="41">
        <f t="shared" si="17"/>
        <v>1085</v>
      </c>
      <c r="I121" s="41">
        <f t="shared" si="17"/>
        <v>3720</v>
      </c>
      <c r="J121" s="41">
        <f t="shared" si="17"/>
        <v>7967</v>
      </c>
      <c r="K121" s="41">
        <f t="shared" si="17"/>
        <v>167940.34</v>
      </c>
      <c r="L121" s="41">
        <f t="shared" si="17"/>
        <v>3720</v>
      </c>
      <c r="M121" s="41">
        <f t="shared" si="17"/>
        <v>0</v>
      </c>
      <c r="N121" s="41">
        <f t="shared" si="17"/>
        <v>3694146.2100000903</v>
      </c>
      <c r="O121" s="14"/>
      <c r="P121" s="51"/>
      <c r="Q121" s="51"/>
      <c r="R121" s="52"/>
    </row>
    <row r="122" spans="1:18" s="44" customFormat="1" ht="12.75" thickBot="1" x14ac:dyDescent="0.25">
      <c r="B122" s="85"/>
      <c r="C122" s="86"/>
      <c r="N122" s="16"/>
      <c r="O122" s="70"/>
      <c r="P122" s="51"/>
      <c r="Q122" s="51"/>
      <c r="R122" s="52"/>
    </row>
    <row r="123" spans="1:18" ht="12.75" thickBot="1" x14ac:dyDescent="0.25">
      <c r="A123" s="79" t="s">
        <v>43</v>
      </c>
      <c r="B123" s="10" t="s">
        <v>3</v>
      </c>
      <c r="C123" s="10" t="s">
        <v>4</v>
      </c>
      <c r="D123" s="62" t="s">
        <v>5</v>
      </c>
      <c r="E123" s="63" t="s">
        <v>6</v>
      </c>
      <c r="F123" s="63" t="s">
        <v>7</v>
      </c>
      <c r="G123" s="63" t="s">
        <v>8</v>
      </c>
      <c r="H123" s="63" t="s">
        <v>9</v>
      </c>
      <c r="I123" s="63" t="s">
        <v>10</v>
      </c>
      <c r="J123" s="63" t="s">
        <v>11</v>
      </c>
      <c r="K123" s="63" t="s">
        <v>12</v>
      </c>
      <c r="L123" s="63" t="s">
        <v>13</v>
      </c>
      <c r="M123" s="64" t="s">
        <v>14</v>
      </c>
      <c r="N123" s="64" t="s">
        <v>15</v>
      </c>
    </row>
    <row r="124" spans="1:18" x14ac:dyDescent="0.2">
      <c r="A124" s="80"/>
      <c r="B124" s="18" t="s">
        <v>17</v>
      </c>
      <c r="C124" s="19" t="s">
        <v>3</v>
      </c>
      <c r="D124" s="20"/>
      <c r="E124" s="21">
        <v>39</v>
      </c>
      <c r="F124" s="21">
        <v>52254</v>
      </c>
      <c r="G124" s="21">
        <v>12</v>
      </c>
      <c r="H124" s="21"/>
      <c r="I124" s="21"/>
      <c r="J124" s="21">
        <v>1</v>
      </c>
      <c r="K124" s="21"/>
      <c r="L124" s="21"/>
      <c r="M124" s="22"/>
      <c r="N124" s="23">
        <f t="shared" ref="N124:N133" si="18">SUM(D124:M124)</f>
        <v>52306</v>
      </c>
    </row>
    <row r="125" spans="1:18" ht="12.75" thickBot="1" x14ac:dyDescent="0.25">
      <c r="A125" s="80"/>
      <c r="B125" s="24"/>
      <c r="C125" s="25" t="s">
        <v>18</v>
      </c>
      <c r="D125" s="26"/>
      <c r="E125" s="27">
        <v>3281.85</v>
      </c>
      <c r="F125" s="27">
        <v>4488799.1699999906</v>
      </c>
      <c r="G125" s="27">
        <v>1009.8</v>
      </c>
      <c r="H125" s="27"/>
      <c r="I125" s="27"/>
      <c r="J125" s="27">
        <v>134.28</v>
      </c>
      <c r="K125" s="27"/>
      <c r="L125" s="27"/>
      <c r="M125" s="28"/>
      <c r="N125" s="29">
        <f t="shared" si="18"/>
        <v>4493225.0999999903</v>
      </c>
    </row>
    <row r="126" spans="1:18" x14ac:dyDescent="0.2">
      <c r="A126" s="80"/>
      <c r="B126" s="18" t="s">
        <v>20</v>
      </c>
      <c r="C126" s="19" t="s">
        <v>3</v>
      </c>
      <c r="D126" s="20"/>
      <c r="E126" s="21"/>
      <c r="F126" s="21">
        <v>11568</v>
      </c>
      <c r="G126" s="21"/>
      <c r="H126" s="21"/>
      <c r="I126" s="21"/>
      <c r="J126" s="21"/>
      <c r="K126" s="21"/>
      <c r="L126" s="21"/>
      <c r="M126" s="22"/>
      <c r="N126" s="23">
        <f t="shared" si="18"/>
        <v>11568</v>
      </c>
    </row>
    <row r="127" spans="1:18" ht="12.75" thickBot="1" x14ac:dyDescent="0.25">
      <c r="A127" s="80"/>
      <c r="B127" s="24"/>
      <c r="C127" s="25" t="s">
        <v>18</v>
      </c>
      <c r="D127" s="26"/>
      <c r="E127" s="27"/>
      <c r="F127" s="27">
        <v>41529.120000000003</v>
      </c>
      <c r="G127" s="27"/>
      <c r="H127" s="27"/>
      <c r="I127" s="27"/>
      <c r="J127" s="27"/>
      <c r="K127" s="27"/>
      <c r="L127" s="27"/>
      <c r="M127" s="28"/>
      <c r="N127" s="29">
        <f t="shared" si="18"/>
        <v>41529.120000000003</v>
      </c>
    </row>
    <row r="128" spans="1:18" x14ac:dyDescent="0.2">
      <c r="A128" s="80"/>
      <c r="B128" s="18" t="s">
        <v>21</v>
      </c>
      <c r="C128" s="19" t="s">
        <v>3</v>
      </c>
      <c r="D128" s="20"/>
      <c r="E128" s="21"/>
      <c r="F128" s="21">
        <v>7021</v>
      </c>
      <c r="G128" s="21"/>
      <c r="H128" s="21"/>
      <c r="I128" s="21"/>
      <c r="J128" s="21"/>
      <c r="K128" s="21"/>
      <c r="L128" s="21"/>
      <c r="M128" s="22"/>
      <c r="N128" s="23">
        <f t="shared" si="18"/>
        <v>7021</v>
      </c>
      <c r="O128" s="42"/>
      <c r="P128" s="74"/>
      <c r="Q128" s="74"/>
      <c r="R128" s="75"/>
    </row>
    <row r="129" spans="1:18" ht="12.75" thickBot="1" x14ac:dyDescent="0.25">
      <c r="A129" s="80"/>
      <c r="B129" s="24"/>
      <c r="C129" s="25" t="s">
        <v>18</v>
      </c>
      <c r="D129" s="26"/>
      <c r="E129" s="27"/>
      <c r="F129" s="27">
        <v>2705184.5100000072</v>
      </c>
      <c r="G129" s="27"/>
      <c r="H129" s="27"/>
      <c r="I129" s="27"/>
      <c r="J129" s="27"/>
      <c r="K129" s="27"/>
      <c r="L129" s="27"/>
      <c r="M129" s="28"/>
      <c r="N129" s="29">
        <f t="shared" si="18"/>
        <v>2705184.5100000072</v>
      </c>
      <c r="O129" s="42"/>
      <c r="P129" s="74"/>
      <c r="Q129" s="74"/>
      <c r="R129" s="75"/>
    </row>
    <row r="130" spans="1:18" x14ac:dyDescent="0.2">
      <c r="A130" s="80"/>
      <c r="B130" s="18" t="s">
        <v>22</v>
      </c>
      <c r="C130" s="19" t="s">
        <v>3</v>
      </c>
      <c r="D130" s="20"/>
      <c r="E130" s="21"/>
      <c r="F130" s="21"/>
      <c r="G130" s="21"/>
      <c r="H130" s="21"/>
      <c r="I130" s="21"/>
      <c r="J130" s="21"/>
      <c r="K130" s="21"/>
      <c r="L130" s="21"/>
      <c r="M130" s="22"/>
      <c r="N130" s="23">
        <f t="shared" si="18"/>
        <v>0</v>
      </c>
    </row>
    <row r="131" spans="1:18" ht="12.75" thickBot="1" x14ac:dyDescent="0.25">
      <c r="A131" s="80"/>
      <c r="B131" s="24"/>
      <c r="C131" s="25" t="s">
        <v>18</v>
      </c>
      <c r="D131" s="26"/>
      <c r="E131" s="27"/>
      <c r="F131" s="27"/>
      <c r="G131" s="27"/>
      <c r="H131" s="27"/>
      <c r="I131" s="27"/>
      <c r="J131" s="27"/>
      <c r="K131" s="27"/>
      <c r="L131" s="27"/>
      <c r="M131" s="28"/>
      <c r="N131" s="29">
        <f t="shared" si="18"/>
        <v>0</v>
      </c>
    </row>
    <row r="132" spans="1:18" x14ac:dyDescent="0.2">
      <c r="A132" s="80"/>
      <c r="B132" s="18" t="s">
        <v>23</v>
      </c>
      <c r="C132" s="19" t="s">
        <v>3</v>
      </c>
      <c r="D132" s="20"/>
      <c r="E132" s="21"/>
      <c r="F132" s="21">
        <v>6920</v>
      </c>
      <c r="G132" s="21"/>
      <c r="H132" s="21"/>
      <c r="I132" s="21"/>
      <c r="J132" s="21"/>
      <c r="K132" s="21"/>
      <c r="L132" s="21"/>
      <c r="M132" s="22"/>
      <c r="N132" s="23">
        <f t="shared" si="18"/>
        <v>6920</v>
      </c>
    </row>
    <row r="133" spans="1:18" ht="12.75" thickBot="1" x14ac:dyDescent="0.25">
      <c r="A133" s="80"/>
      <c r="B133" s="24"/>
      <c r="C133" s="25" t="s">
        <v>18</v>
      </c>
      <c r="D133" s="26"/>
      <c r="E133" s="27"/>
      <c r="F133" s="27">
        <v>514798.9200000001</v>
      </c>
      <c r="G133" s="27"/>
      <c r="H133" s="27"/>
      <c r="I133" s="27"/>
      <c r="J133" s="27"/>
      <c r="K133" s="27"/>
      <c r="L133" s="27"/>
      <c r="M133" s="28"/>
      <c r="N133" s="29">
        <f t="shared" si="18"/>
        <v>514798.9200000001</v>
      </c>
    </row>
    <row r="134" spans="1:18" x14ac:dyDescent="0.2">
      <c r="A134" s="80"/>
      <c r="B134" s="18" t="s">
        <v>35</v>
      </c>
      <c r="C134" s="19" t="s">
        <v>3</v>
      </c>
      <c r="D134" s="20"/>
      <c r="E134" s="21"/>
      <c r="F134" s="21">
        <v>3447</v>
      </c>
      <c r="G134" s="21"/>
      <c r="H134" s="21"/>
      <c r="I134" s="21"/>
      <c r="J134" s="21"/>
      <c r="K134" s="21"/>
      <c r="L134" s="21"/>
      <c r="M134" s="22"/>
      <c r="N134" s="23">
        <f t="shared" ref="N134:N137" si="19">SUM(D134:M134)</f>
        <v>3447</v>
      </c>
      <c r="O134" s="87"/>
      <c r="R134" s="51"/>
    </row>
    <row r="135" spans="1:18" ht="12.75" thickBot="1" x14ac:dyDescent="0.25">
      <c r="A135" s="80"/>
      <c r="B135" s="24"/>
      <c r="C135" s="25" t="s">
        <v>18</v>
      </c>
      <c r="D135" s="26"/>
      <c r="E135" s="27"/>
      <c r="F135" s="27">
        <v>103410</v>
      </c>
      <c r="G135" s="27"/>
      <c r="H135" s="27"/>
      <c r="I135" s="27"/>
      <c r="J135" s="27"/>
      <c r="K135" s="27"/>
      <c r="L135" s="27"/>
      <c r="M135" s="28"/>
      <c r="N135" s="29">
        <f t="shared" si="19"/>
        <v>103410</v>
      </c>
      <c r="O135" s="35"/>
      <c r="R135" s="51"/>
    </row>
    <row r="136" spans="1:18" ht="12.75" hidden="1" thickBot="1" x14ac:dyDescent="0.25">
      <c r="A136" s="80"/>
      <c r="B136" s="57" t="s">
        <v>29</v>
      </c>
      <c r="C136" s="19" t="s">
        <v>3</v>
      </c>
      <c r="D136" s="20"/>
      <c r="E136" s="21"/>
      <c r="F136" s="21"/>
      <c r="G136" s="21"/>
      <c r="H136" s="21"/>
      <c r="I136" s="21"/>
      <c r="J136" s="21"/>
      <c r="K136" s="21"/>
      <c r="L136" s="21"/>
      <c r="M136" s="22"/>
      <c r="N136" s="23">
        <f t="shared" si="19"/>
        <v>0</v>
      </c>
    </row>
    <row r="137" spans="1:18" ht="12.75" hidden="1" thickBot="1" x14ac:dyDescent="0.25">
      <c r="A137" s="80"/>
      <c r="B137" s="58"/>
      <c r="C137" s="25" t="s">
        <v>18</v>
      </c>
      <c r="D137" s="26"/>
      <c r="E137" s="27"/>
      <c r="F137" s="27"/>
      <c r="G137" s="27"/>
      <c r="H137" s="27"/>
      <c r="I137" s="27"/>
      <c r="J137" s="27"/>
      <c r="K137" s="27"/>
      <c r="L137" s="27"/>
      <c r="M137" s="28"/>
      <c r="N137" s="29">
        <f t="shared" si="19"/>
        <v>0</v>
      </c>
    </row>
    <row r="138" spans="1:18" s="44" customFormat="1" ht="12.75" thickBot="1" x14ac:dyDescent="0.25">
      <c r="A138" s="81"/>
      <c r="B138" s="68" t="s">
        <v>15</v>
      </c>
      <c r="C138" s="10" t="s">
        <v>18</v>
      </c>
      <c r="D138" s="41">
        <f>D125+D127+D129+D131+D133+D135+D137</f>
        <v>0</v>
      </c>
      <c r="E138" s="41">
        <f t="shared" ref="E138:N138" si="20">E125+E127+E129+E131+E133+E135+E137</f>
        <v>3281.85</v>
      </c>
      <c r="F138" s="41">
        <f t="shared" si="20"/>
        <v>7853721.7199999979</v>
      </c>
      <c r="G138" s="41">
        <f t="shared" si="20"/>
        <v>1009.8</v>
      </c>
      <c r="H138" s="41">
        <f t="shared" si="20"/>
        <v>0</v>
      </c>
      <c r="I138" s="41">
        <f t="shared" si="20"/>
        <v>0</v>
      </c>
      <c r="J138" s="41">
        <f t="shared" si="20"/>
        <v>134.28</v>
      </c>
      <c r="K138" s="41">
        <f t="shared" si="20"/>
        <v>0</v>
      </c>
      <c r="L138" s="41">
        <f t="shared" si="20"/>
        <v>0</v>
      </c>
      <c r="M138" s="41">
        <f t="shared" si="20"/>
        <v>0</v>
      </c>
      <c r="N138" s="41">
        <f t="shared" si="20"/>
        <v>7858147.6499999976</v>
      </c>
      <c r="O138" s="14"/>
      <c r="P138" s="51"/>
      <c r="Q138" s="51"/>
      <c r="R138" s="52"/>
    </row>
    <row r="139" spans="1:18" ht="12.75" thickBot="1" x14ac:dyDescent="0.25">
      <c r="B139" s="60"/>
      <c r="C139" s="61"/>
    </row>
    <row r="140" spans="1:18" ht="12.75" thickBot="1" x14ac:dyDescent="0.25">
      <c r="A140" s="9" t="s">
        <v>44</v>
      </c>
      <c r="B140" s="10" t="s">
        <v>3</v>
      </c>
      <c r="C140" s="10" t="s">
        <v>4</v>
      </c>
      <c r="D140" s="62" t="s">
        <v>5</v>
      </c>
      <c r="E140" s="63" t="s">
        <v>6</v>
      </c>
      <c r="F140" s="63" t="s">
        <v>7</v>
      </c>
      <c r="G140" s="63" t="s">
        <v>8</v>
      </c>
      <c r="H140" s="63" t="s">
        <v>9</v>
      </c>
      <c r="I140" s="63" t="s">
        <v>10</v>
      </c>
      <c r="J140" s="63" t="s">
        <v>11</v>
      </c>
      <c r="K140" s="63" t="s">
        <v>12</v>
      </c>
      <c r="L140" s="63" t="s">
        <v>13</v>
      </c>
      <c r="M140" s="64" t="s">
        <v>14</v>
      </c>
      <c r="N140" s="64" t="s">
        <v>15</v>
      </c>
    </row>
    <row r="141" spans="1:18" x14ac:dyDescent="0.2">
      <c r="A141" s="17"/>
      <c r="B141" s="18" t="s">
        <v>17</v>
      </c>
      <c r="C141" s="19" t="s">
        <v>3</v>
      </c>
      <c r="D141" s="20"/>
      <c r="E141" s="21"/>
      <c r="F141" s="21"/>
      <c r="G141" s="21">
        <v>10327</v>
      </c>
      <c r="H141" s="21"/>
      <c r="I141" s="21"/>
      <c r="J141" s="21">
        <v>388</v>
      </c>
      <c r="K141" s="21"/>
      <c r="L141" s="21"/>
      <c r="M141" s="22"/>
      <c r="N141" s="23">
        <f t="shared" ref="N141:N152" si="21">SUM(D141:M141)</f>
        <v>10715</v>
      </c>
    </row>
    <row r="142" spans="1:18" ht="12.75" thickBot="1" x14ac:dyDescent="0.25">
      <c r="A142" s="17"/>
      <c r="B142" s="24"/>
      <c r="C142" s="25" t="s">
        <v>18</v>
      </c>
      <c r="D142" s="26"/>
      <c r="E142" s="27"/>
      <c r="F142" s="27"/>
      <c r="G142" s="27">
        <v>724129.23999999533</v>
      </c>
      <c r="H142" s="27"/>
      <c r="I142" s="27"/>
      <c r="J142" s="27">
        <v>27206.559999999998</v>
      </c>
      <c r="K142" s="27"/>
      <c r="L142" s="27"/>
      <c r="M142" s="28"/>
      <c r="N142" s="29">
        <f t="shared" si="21"/>
        <v>751335.79999999539</v>
      </c>
    </row>
    <row r="143" spans="1:18" s="15" customFormat="1" x14ac:dyDescent="0.2">
      <c r="A143" s="17"/>
      <c r="B143" s="18" t="s">
        <v>20</v>
      </c>
      <c r="C143" s="19" t="s">
        <v>3</v>
      </c>
      <c r="D143" s="20"/>
      <c r="E143" s="21"/>
      <c r="F143" s="21"/>
      <c r="G143" s="21">
        <v>800</v>
      </c>
      <c r="H143" s="21"/>
      <c r="I143" s="21"/>
      <c r="J143" s="21"/>
      <c r="K143" s="21"/>
      <c r="L143" s="21"/>
      <c r="M143" s="22"/>
      <c r="N143" s="23">
        <f t="shared" si="21"/>
        <v>800</v>
      </c>
      <c r="O143" s="42"/>
      <c r="P143" s="74"/>
      <c r="Q143" s="74"/>
      <c r="R143" s="75"/>
    </row>
    <row r="144" spans="1:18" s="15" customFormat="1" ht="12.75" thickBot="1" x14ac:dyDescent="0.25">
      <c r="A144" s="17"/>
      <c r="B144" s="24"/>
      <c r="C144" s="25" t="s">
        <v>18</v>
      </c>
      <c r="D144" s="26"/>
      <c r="E144" s="27"/>
      <c r="F144" s="27"/>
      <c r="G144" s="27">
        <v>2872</v>
      </c>
      <c r="H144" s="27"/>
      <c r="I144" s="27"/>
      <c r="J144" s="27"/>
      <c r="K144" s="27"/>
      <c r="L144" s="27"/>
      <c r="M144" s="28"/>
      <c r="N144" s="29">
        <f t="shared" si="21"/>
        <v>2872</v>
      </c>
      <c r="O144" s="42"/>
      <c r="P144" s="74"/>
      <c r="Q144" s="74"/>
      <c r="R144" s="75"/>
    </row>
    <row r="145" spans="1:18" x14ac:dyDescent="0.2">
      <c r="A145" s="17"/>
      <c r="B145" s="18" t="s">
        <v>21</v>
      </c>
      <c r="C145" s="19" t="s">
        <v>3</v>
      </c>
      <c r="D145" s="20"/>
      <c r="E145" s="21"/>
      <c r="F145" s="21"/>
      <c r="G145" s="21">
        <v>836</v>
      </c>
      <c r="H145" s="21"/>
      <c r="I145" s="21"/>
      <c r="J145" s="21"/>
      <c r="K145" s="21"/>
      <c r="L145" s="21"/>
      <c r="M145" s="22"/>
      <c r="N145" s="23">
        <f t="shared" si="21"/>
        <v>836</v>
      </c>
    </row>
    <row r="146" spans="1:18" ht="12.75" thickBot="1" x14ac:dyDescent="0.25">
      <c r="A146" s="17"/>
      <c r="B146" s="24"/>
      <c r="C146" s="25" t="s">
        <v>18</v>
      </c>
      <c r="D146" s="26"/>
      <c r="E146" s="27"/>
      <c r="F146" s="27"/>
      <c r="G146" s="27">
        <v>626623.13999999792</v>
      </c>
      <c r="H146" s="27"/>
      <c r="I146" s="27"/>
      <c r="J146" s="27"/>
      <c r="K146" s="27"/>
      <c r="L146" s="27"/>
      <c r="M146" s="28"/>
      <c r="N146" s="29">
        <f t="shared" si="21"/>
        <v>626623.13999999792</v>
      </c>
    </row>
    <row r="147" spans="1:18" x14ac:dyDescent="0.2">
      <c r="A147" s="17"/>
      <c r="B147" s="18" t="s">
        <v>23</v>
      </c>
      <c r="C147" s="19" t="s">
        <v>3</v>
      </c>
      <c r="D147" s="20"/>
      <c r="E147" s="21"/>
      <c r="F147" s="21"/>
      <c r="G147" s="21">
        <v>2936</v>
      </c>
      <c r="H147" s="21"/>
      <c r="I147" s="21"/>
      <c r="J147" s="21"/>
      <c r="K147" s="21"/>
      <c r="L147" s="21"/>
      <c r="M147" s="22"/>
      <c r="N147" s="23">
        <f t="shared" si="21"/>
        <v>2936</v>
      </c>
    </row>
    <row r="148" spans="1:18" ht="12.75" thickBot="1" x14ac:dyDescent="0.25">
      <c r="A148" s="17"/>
      <c r="B148" s="24"/>
      <c r="C148" s="25" t="s">
        <v>18</v>
      </c>
      <c r="D148" s="26"/>
      <c r="E148" s="27"/>
      <c r="F148" s="27"/>
      <c r="G148" s="27">
        <v>190500.59999999998</v>
      </c>
      <c r="H148" s="27"/>
      <c r="I148" s="27"/>
      <c r="J148" s="27"/>
      <c r="K148" s="27"/>
      <c r="L148" s="27"/>
      <c r="M148" s="28"/>
      <c r="N148" s="29">
        <f t="shared" si="21"/>
        <v>190500.59999999998</v>
      </c>
    </row>
    <row r="149" spans="1:18" x14ac:dyDescent="0.2">
      <c r="A149" s="17"/>
      <c r="B149" s="30" t="s">
        <v>35</v>
      </c>
      <c r="C149" s="19" t="s">
        <v>3</v>
      </c>
      <c r="D149" s="20"/>
      <c r="E149" s="21"/>
      <c r="F149" s="21"/>
      <c r="G149" s="21"/>
      <c r="H149" s="21"/>
      <c r="I149" s="21"/>
      <c r="J149" s="21"/>
      <c r="K149" s="21"/>
      <c r="L149" s="21"/>
      <c r="M149" s="22"/>
      <c r="N149" s="23">
        <f t="shared" si="21"/>
        <v>0</v>
      </c>
    </row>
    <row r="150" spans="1:18" ht="12.75" thickBot="1" x14ac:dyDescent="0.25">
      <c r="A150" s="17"/>
      <c r="B150" s="32"/>
      <c r="C150" s="25" t="s">
        <v>18</v>
      </c>
      <c r="D150" s="26"/>
      <c r="E150" s="27"/>
      <c r="F150" s="27"/>
      <c r="G150" s="27"/>
      <c r="H150" s="27"/>
      <c r="I150" s="27"/>
      <c r="J150" s="27"/>
      <c r="K150" s="27"/>
      <c r="L150" s="27"/>
      <c r="M150" s="28"/>
      <c r="N150" s="29">
        <f t="shared" si="21"/>
        <v>0</v>
      </c>
    </row>
    <row r="151" spans="1:18" ht="12.75" hidden="1" thickBot="1" x14ac:dyDescent="0.25">
      <c r="A151" s="17"/>
      <c r="B151" s="88" t="s">
        <v>29</v>
      </c>
      <c r="C151" s="19" t="s">
        <v>3</v>
      </c>
      <c r="D151" s="20"/>
      <c r="E151" s="21"/>
      <c r="F151" s="21"/>
      <c r="G151" s="21"/>
      <c r="H151" s="21"/>
      <c r="I151" s="21"/>
      <c r="J151" s="21"/>
      <c r="K151" s="21"/>
      <c r="L151" s="21"/>
      <c r="M151" s="22"/>
      <c r="N151" s="23">
        <f t="shared" si="21"/>
        <v>0</v>
      </c>
      <c r="P151" s="74"/>
      <c r="Q151" s="74"/>
      <c r="R151" s="75"/>
    </row>
    <row r="152" spans="1:18" ht="12.75" hidden="1" thickBot="1" x14ac:dyDescent="0.25">
      <c r="A152" s="17"/>
      <c r="B152" s="89"/>
      <c r="C152" s="25" t="s">
        <v>18</v>
      </c>
      <c r="D152" s="26"/>
      <c r="E152" s="27"/>
      <c r="F152" s="27"/>
      <c r="G152" s="27"/>
      <c r="H152" s="27"/>
      <c r="I152" s="27"/>
      <c r="J152" s="27"/>
      <c r="K152" s="27"/>
      <c r="L152" s="27"/>
      <c r="M152" s="28"/>
      <c r="N152" s="29">
        <f t="shared" si="21"/>
        <v>0</v>
      </c>
      <c r="P152" s="74"/>
      <c r="Q152" s="74"/>
      <c r="R152" s="75"/>
    </row>
    <row r="153" spans="1:18" s="44" customFormat="1" ht="12.75" thickBot="1" x14ac:dyDescent="0.25">
      <c r="A153" s="38"/>
      <c r="B153" s="68" t="s">
        <v>15</v>
      </c>
      <c r="C153" s="10" t="s">
        <v>18</v>
      </c>
      <c r="D153" s="41">
        <f>D142+D144+D146+D148+D150+D152</f>
        <v>0</v>
      </c>
      <c r="E153" s="41">
        <f t="shared" ref="E153:N153" si="22">E142+E144+E146+E148+E150+E152</f>
        <v>0</v>
      </c>
      <c r="F153" s="41">
        <f t="shared" si="22"/>
        <v>0</v>
      </c>
      <c r="G153" s="41">
        <f t="shared" si="22"/>
        <v>1544124.9799999935</v>
      </c>
      <c r="H153" s="41">
        <f t="shared" si="22"/>
        <v>0</v>
      </c>
      <c r="I153" s="41">
        <f t="shared" si="22"/>
        <v>0</v>
      </c>
      <c r="J153" s="41">
        <f t="shared" si="22"/>
        <v>27206.559999999998</v>
      </c>
      <c r="K153" s="41">
        <f t="shared" si="22"/>
        <v>0</v>
      </c>
      <c r="L153" s="41">
        <f t="shared" si="22"/>
        <v>0</v>
      </c>
      <c r="M153" s="41">
        <f t="shared" si="22"/>
        <v>0</v>
      </c>
      <c r="N153" s="41">
        <f t="shared" si="22"/>
        <v>1571331.5399999935</v>
      </c>
      <c r="O153" s="14"/>
      <c r="P153" s="51"/>
      <c r="Q153" s="51"/>
      <c r="R153" s="52"/>
    </row>
    <row r="154" spans="1:18" ht="12.75" thickBot="1" x14ac:dyDescent="0.25">
      <c r="B154" s="60"/>
      <c r="C154" s="61"/>
    </row>
    <row r="155" spans="1:18" ht="12.75" thickBot="1" x14ac:dyDescent="0.25">
      <c r="A155" s="79" t="s">
        <v>45</v>
      </c>
      <c r="B155" s="10" t="s">
        <v>3</v>
      </c>
      <c r="C155" s="10" t="s">
        <v>4</v>
      </c>
      <c r="D155" s="62" t="s">
        <v>5</v>
      </c>
      <c r="E155" s="63" t="s">
        <v>6</v>
      </c>
      <c r="F155" s="63" t="s">
        <v>7</v>
      </c>
      <c r="G155" s="63" t="s">
        <v>8</v>
      </c>
      <c r="H155" s="63" t="s">
        <v>9</v>
      </c>
      <c r="I155" s="63" t="s">
        <v>10</v>
      </c>
      <c r="J155" s="63" t="s">
        <v>11</v>
      </c>
      <c r="K155" s="63" t="s">
        <v>12</v>
      </c>
      <c r="L155" s="63" t="s">
        <v>13</v>
      </c>
      <c r="M155" s="64" t="s">
        <v>14</v>
      </c>
      <c r="N155" s="64" t="s">
        <v>15</v>
      </c>
      <c r="O155" s="90"/>
    </row>
    <row r="156" spans="1:18" x14ac:dyDescent="0.2">
      <c r="A156" s="80"/>
      <c r="B156" s="18" t="s">
        <v>17</v>
      </c>
      <c r="C156" s="19" t="s">
        <v>3</v>
      </c>
      <c r="D156" s="20"/>
      <c r="E156" s="21"/>
      <c r="F156" s="21"/>
      <c r="G156" s="21">
        <v>14620</v>
      </c>
      <c r="H156" s="21"/>
      <c r="I156" s="21"/>
      <c r="J156" s="21"/>
      <c r="K156" s="21"/>
      <c r="L156" s="21"/>
      <c r="M156" s="22"/>
      <c r="N156" s="23">
        <f>SUM(D156:M156)</f>
        <v>14620</v>
      </c>
      <c r="O156" s="91"/>
      <c r="R156" s="51"/>
    </row>
    <row r="157" spans="1:18" ht="12.75" thickBot="1" x14ac:dyDescent="0.25">
      <c r="A157" s="80"/>
      <c r="B157" s="24"/>
      <c r="C157" s="25" t="s">
        <v>18</v>
      </c>
      <c r="D157" s="26"/>
      <c r="E157" s="27"/>
      <c r="F157" s="27"/>
      <c r="G157" s="27">
        <v>646935</v>
      </c>
      <c r="H157" s="27"/>
      <c r="I157" s="27"/>
      <c r="J157" s="27"/>
      <c r="K157" s="27"/>
      <c r="L157" s="27"/>
      <c r="M157" s="28"/>
      <c r="N157" s="29">
        <f>SUM(D157:M157)</f>
        <v>646935</v>
      </c>
      <c r="O157" s="91"/>
      <c r="R157" s="51"/>
    </row>
    <row r="158" spans="1:18" x14ac:dyDescent="0.2">
      <c r="A158" s="80"/>
      <c r="B158" s="18" t="s">
        <v>20</v>
      </c>
      <c r="C158" s="19" t="s">
        <v>3</v>
      </c>
      <c r="D158" s="20"/>
      <c r="E158" s="21"/>
      <c r="F158" s="21"/>
      <c r="G158" s="21">
        <v>1049</v>
      </c>
      <c r="H158" s="21"/>
      <c r="I158" s="21"/>
      <c r="J158" s="21"/>
      <c r="K158" s="21"/>
      <c r="L158" s="21"/>
      <c r="M158" s="22"/>
      <c r="N158" s="23">
        <f>SUM(D158:M158)</f>
        <v>1049</v>
      </c>
      <c r="O158" s="42"/>
      <c r="P158" s="74"/>
      <c r="Q158" s="74"/>
      <c r="R158" s="75"/>
    </row>
    <row r="159" spans="1:18" ht="12.75" thickBot="1" x14ac:dyDescent="0.25">
      <c r="A159" s="80"/>
      <c r="B159" s="24"/>
      <c r="C159" s="25" t="s">
        <v>18</v>
      </c>
      <c r="D159" s="26"/>
      <c r="E159" s="27"/>
      <c r="F159" s="27"/>
      <c r="G159" s="27">
        <v>3765.91</v>
      </c>
      <c r="H159" s="27"/>
      <c r="I159" s="27"/>
      <c r="J159" s="27"/>
      <c r="K159" s="27"/>
      <c r="L159" s="27"/>
      <c r="M159" s="28"/>
      <c r="N159" s="29">
        <f>SUM(D159:M159)</f>
        <v>3765.91</v>
      </c>
      <c r="O159" s="42"/>
      <c r="P159" s="74"/>
      <c r="Q159" s="74"/>
      <c r="R159" s="75"/>
    </row>
    <row r="160" spans="1:18" s="44" customFormat="1" ht="12.75" thickBot="1" x14ac:dyDescent="0.25">
      <c r="A160" s="81"/>
      <c r="B160" s="68" t="s">
        <v>15</v>
      </c>
      <c r="C160" s="10" t="s">
        <v>18</v>
      </c>
      <c r="D160" s="41">
        <f t="shared" ref="D160:N160" si="23">D157+D159</f>
        <v>0</v>
      </c>
      <c r="E160" s="41">
        <f t="shared" si="23"/>
        <v>0</v>
      </c>
      <c r="F160" s="41">
        <f t="shared" si="23"/>
        <v>0</v>
      </c>
      <c r="G160" s="41">
        <f t="shared" si="23"/>
        <v>650700.91</v>
      </c>
      <c r="H160" s="41">
        <f t="shared" si="23"/>
        <v>0</v>
      </c>
      <c r="I160" s="41">
        <f t="shared" si="23"/>
        <v>0</v>
      </c>
      <c r="J160" s="41">
        <f t="shared" si="23"/>
        <v>0</v>
      </c>
      <c r="K160" s="41">
        <f t="shared" si="23"/>
        <v>0</v>
      </c>
      <c r="L160" s="41">
        <f t="shared" si="23"/>
        <v>0</v>
      </c>
      <c r="M160" s="41">
        <f t="shared" si="23"/>
        <v>0</v>
      </c>
      <c r="N160" s="41">
        <f t="shared" si="23"/>
        <v>650700.91</v>
      </c>
      <c r="O160" s="14"/>
      <c r="P160" s="51"/>
      <c r="Q160" s="51"/>
      <c r="R160" s="52"/>
    </row>
    <row r="161" spans="1:18" ht="12.75" thickBot="1" x14ac:dyDescent="0.25">
      <c r="B161" s="60"/>
      <c r="C161" s="61"/>
    </row>
    <row r="162" spans="1:18" ht="12.75" thickBot="1" x14ac:dyDescent="0.25">
      <c r="A162" s="79" t="s">
        <v>46</v>
      </c>
      <c r="B162" s="10" t="s">
        <v>3</v>
      </c>
      <c r="C162" s="10" t="s">
        <v>4</v>
      </c>
      <c r="D162" s="73" t="s">
        <v>5</v>
      </c>
      <c r="E162" s="63" t="s">
        <v>6</v>
      </c>
      <c r="F162" s="63" t="s">
        <v>7</v>
      </c>
      <c r="G162" s="63" t="s">
        <v>8</v>
      </c>
      <c r="H162" s="63" t="s">
        <v>9</v>
      </c>
      <c r="I162" s="63" t="s">
        <v>10</v>
      </c>
      <c r="J162" s="63" t="s">
        <v>11</v>
      </c>
      <c r="K162" s="63" t="s">
        <v>12</v>
      </c>
      <c r="L162" s="63" t="s">
        <v>13</v>
      </c>
      <c r="M162" s="64" t="s">
        <v>14</v>
      </c>
      <c r="N162" s="64" t="s">
        <v>15</v>
      </c>
    </row>
    <row r="163" spans="1:18" x14ac:dyDescent="0.2">
      <c r="A163" s="80"/>
      <c r="B163" s="18" t="s">
        <v>17</v>
      </c>
      <c r="C163" s="19" t="s">
        <v>3</v>
      </c>
      <c r="D163" s="20">
        <v>616</v>
      </c>
      <c r="E163" s="21">
        <v>9888</v>
      </c>
      <c r="F163" s="21">
        <v>66</v>
      </c>
      <c r="G163" s="21"/>
      <c r="H163" s="21"/>
      <c r="I163" s="21">
        <v>1045</v>
      </c>
      <c r="J163" s="21">
        <v>5664</v>
      </c>
      <c r="K163" s="21">
        <v>4386</v>
      </c>
      <c r="L163" s="21"/>
      <c r="M163" s="22"/>
      <c r="N163" s="23">
        <f>SUM(D163:M163)</f>
        <v>21665</v>
      </c>
      <c r="O163" s="35"/>
      <c r="R163" s="51"/>
    </row>
    <row r="164" spans="1:18" ht="12.75" thickBot="1" x14ac:dyDescent="0.25">
      <c r="A164" s="80"/>
      <c r="B164" s="24"/>
      <c r="C164" s="25" t="s">
        <v>18</v>
      </c>
      <c r="D164" s="26">
        <v>43193.920000000006</v>
      </c>
      <c r="E164" s="27">
        <v>693346.55999999575</v>
      </c>
      <c r="F164" s="27">
        <v>4627.92</v>
      </c>
      <c r="G164" s="27"/>
      <c r="H164" s="27"/>
      <c r="I164" s="27">
        <v>73275.400000000009</v>
      </c>
      <c r="J164" s="27">
        <v>397159.67999999889</v>
      </c>
      <c r="K164" s="27">
        <v>307546.31999999977</v>
      </c>
      <c r="L164" s="27"/>
      <c r="M164" s="28"/>
      <c r="N164" s="29">
        <f>SUM(D164:M164)</f>
        <v>1519149.7999999947</v>
      </c>
      <c r="O164" s="35"/>
      <c r="R164" s="51"/>
    </row>
    <row r="165" spans="1:18" s="15" customFormat="1" x14ac:dyDescent="0.2">
      <c r="A165" s="80"/>
      <c r="B165" s="18" t="s">
        <v>20</v>
      </c>
      <c r="C165" s="19" t="s">
        <v>3</v>
      </c>
      <c r="D165" s="20"/>
      <c r="E165" s="21">
        <v>672</v>
      </c>
      <c r="F165" s="21"/>
      <c r="G165" s="21"/>
      <c r="H165" s="21"/>
      <c r="I165" s="21">
        <v>28</v>
      </c>
      <c r="J165" s="21">
        <v>434</v>
      </c>
      <c r="K165" s="21">
        <v>60</v>
      </c>
      <c r="L165" s="21"/>
      <c r="M165" s="22"/>
      <c r="N165" s="23">
        <f>SUM(D165:M165)</f>
        <v>1194</v>
      </c>
      <c r="O165" s="14"/>
      <c r="P165" s="51"/>
      <c r="Q165" s="51"/>
      <c r="R165" s="52"/>
    </row>
    <row r="166" spans="1:18" s="15" customFormat="1" ht="12.75" thickBot="1" x14ac:dyDescent="0.25">
      <c r="A166" s="80"/>
      <c r="B166" s="24"/>
      <c r="C166" s="25" t="s">
        <v>18</v>
      </c>
      <c r="D166" s="26"/>
      <c r="E166" s="27">
        <v>2412.48</v>
      </c>
      <c r="F166" s="27"/>
      <c r="G166" s="27"/>
      <c r="H166" s="27"/>
      <c r="I166" s="27">
        <v>100.52</v>
      </c>
      <c r="J166" s="27">
        <v>1558.06</v>
      </c>
      <c r="K166" s="27">
        <v>215.4</v>
      </c>
      <c r="L166" s="27"/>
      <c r="M166" s="28"/>
      <c r="N166" s="29">
        <f>SUM(D166:M166)</f>
        <v>4286.46</v>
      </c>
      <c r="O166" s="14"/>
      <c r="P166" s="51"/>
      <c r="Q166" s="51"/>
      <c r="R166" s="52"/>
    </row>
    <row r="167" spans="1:18" s="44" customFormat="1" ht="12.75" thickBot="1" x14ac:dyDescent="0.25">
      <c r="A167" s="81"/>
      <c r="B167" s="92" t="s">
        <v>15</v>
      </c>
      <c r="C167" s="10" t="s">
        <v>18</v>
      </c>
      <c r="D167" s="41">
        <f t="shared" ref="D167:N167" si="24">D164+D166</f>
        <v>43193.920000000006</v>
      </c>
      <c r="E167" s="41">
        <f t="shared" si="24"/>
        <v>695759.03999999573</v>
      </c>
      <c r="F167" s="41">
        <f t="shared" si="24"/>
        <v>4627.92</v>
      </c>
      <c r="G167" s="41">
        <f t="shared" si="24"/>
        <v>0</v>
      </c>
      <c r="H167" s="41">
        <f t="shared" si="24"/>
        <v>0</v>
      </c>
      <c r="I167" s="41">
        <f t="shared" si="24"/>
        <v>73375.920000000013</v>
      </c>
      <c r="J167" s="41">
        <f t="shared" si="24"/>
        <v>398717.73999999888</v>
      </c>
      <c r="K167" s="41">
        <f t="shared" si="24"/>
        <v>307761.7199999998</v>
      </c>
      <c r="L167" s="41">
        <f t="shared" si="24"/>
        <v>0</v>
      </c>
      <c r="M167" s="41">
        <f t="shared" si="24"/>
        <v>0</v>
      </c>
      <c r="N167" s="41">
        <f t="shared" si="24"/>
        <v>1523436.2599999947</v>
      </c>
      <c r="O167" s="14"/>
      <c r="P167" s="74"/>
      <c r="Q167" s="74"/>
      <c r="R167" s="75"/>
    </row>
    <row r="168" spans="1:18" ht="12.75" thickBot="1" x14ac:dyDescent="0.25">
      <c r="B168" s="85"/>
      <c r="C168" s="86"/>
    </row>
    <row r="169" spans="1:18" ht="12.75" thickBot="1" x14ac:dyDescent="0.25">
      <c r="A169" s="79" t="s">
        <v>47</v>
      </c>
      <c r="B169" s="10" t="s">
        <v>3</v>
      </c>
      <c r="C169" s="10" t="s">
        <v>4</v>
      </c>
      <c r="D169" s="73" t="s">
        <v>5</v>
      </c>
      <c r="E169" s="63" t="s">
        <v>6</v>
      </c>
      <c r="F169" s="63" t="s">
        <v>7</v>
      </c>
      <c r="G169" s="63" t="s">
        <v>8</v>
      </c>
      <c r="H169" s="63" t="s">
        <v>9</v>
      </c>
      <c r="I169" s="63" t="s">
        <v>10</v>
      </c>
      <c r="J169" s="63" t="s">
        <v>11</v>
      </c>
      <c r="K169" s="63" t="s">
        <v>12</v>
      </c>
      <c r="L169" s="63" t="s">
        <v>13</v>
      </c>
      <c r="M169" s="64" t="s">
        <v>14</v>
      </c>
      <c r="N169" s="64" t="s">
        <v>15</v>
      </c>
    </row>
    <row r="170" spans="1:18" x14ac:dyDescent="0.2">
      <c r="A170" s="80"/>
      <c r="B170" s="18" t="s">
        <v>17</v>
      </c>
      <c r="C170" s="19" t="s">
        <v>3</v>
      </c>
      <c r="D170" s="20">
        <v>270</v>
      </c>
      <c r="E170" s="21">
        <v>827</v>
      </c>
      <c r="F170" s="21"/>
      <c r="G170" s="21"/>
      <c r="H170" s="21"/>
      <c r="I170" s="21">
        <v>787</v>
      </c>
      <c r="J170" s="21">
        <v>1535</v>
      </c>
      <c r="K170" s="21">
        <v>32501</v>
      </c>
      <c r="L170" s="21"/>
      <c r="M170" s="22"/>
      <c r="N170" s="23">
        <f>SUM(D170:M170)</f>
        <v>35920</v>
      </c>
    </row>
    <row r="171" spans="1:18" ht="12.75" thickBot="1" x14ac:dyDescent="0.25">
      <c r="A171" s="80"/>
      <c r="B171" s="24"/>
      <c r="C171" s="25" t="s">
        <v>18</v>
      </c>
      <c r="D171" s="26">
        <v>18932.399999999998</v>
      </c>
      <c r="E171" s="27">
        <v>57989.24</v>
      </c>
      <c r="F171" s="27"/>
      <c r="G171" s="27"/>
      <c r="H171" s="27"/>
      <c r="I171" s="27">
        <v>55184.44000000001</v>
      </c>
      <c r="J171" s="27">
        <v>107634.20000000006</v>
      </c>
      <c r="K171" s="27">
        <v>2278970.1200000187</v>
      </c>
      <c r="L171" s="27"/>
      <c r="M171" s="28"/>
      <c r="N171" s="29">
        <f>SUM(D171:M171)</f>
        <v>2518710.400000019</v>
      </c>
    </row>
    <row r="172" spans="1:18" s="15" customFormat="1" x14ac:dyDescent="0.2">
      <c r="A172" s="80"/>
      <c r="B172" s="18" t="s">
        <v>20</v>
      </c>
      <c r="C172" s="19" t="s">
        <v>3</v>
      </c>
      <c r="D172" s="20"/>
      <c r="E172" s="21"/>
      <c r="F172" s="21"/>
      <c r="G172" s="21"/>
      <c r="H172" s="21"/>
      <c r="I172" s="21">
        <v>36</v>
      </c>
      <c r="J172" s="21"/>
      <c r="K172" s="21">
        <v>2234</v>
      </c>
      <c r="L172" s="21"/>
      <c r="M172" s="22"/>
      <c r="N172" s="23">
        <f>SUM(D172:M172)</f>
        <v>2270</v>
      </c>
      <c r="O172" s="14"/>
      <c r="P172" s="51"/>
      <c r="Q172" s="51"/>
      <c r="R172" s="52"/>
    </row>
    <row r="173" spans="1:18" s="15" customFormat="1" ht="12.75" thickBot="1" x14ac:dyDescent="0.25">
      <c r="A173" s="80"/>
      <c r="B173" s="24"/>
      <c r="C173" s="25" t="s">
        <v>18</v>
      </c>
      <c r="D173" s="26"/>
      <c r="E173" s="27"/>
      <c r="F173" s="27"/>
      <c r="G173" s="27"/>
      <c r="H173" s="27"/>
      <c r="I173" s="27">
        <v>129.24</v>
      </c>
      <c r="J173" s="27"/>
      <c r="K173" s="27">
        <v>8020.06</v>
      </c>
      <c r="L173" s="27"/>
      <c r="M173" s="28"/>
      <c r="N173" s="29">
        <f>SUM(D173:M173)</f>
        <v>8149.3</v>
      </c>
      <c r="O173" s="14"/>
      <c r="P173" s="51"/>
      <c r="Q173" s="51"/>
      <c r="R173" s="52"/>
    </row>
    <row r="174" spans="1:18" s="44" customFormat="1" ht="12.75" thickBot="1" x14ac:dyDescent="0.25">
      <c r="A174" s="81"/>
      <c r="B174" s="68" t="s">
        <v>15</v>
      </c>
      <c r="C174" s="10" t="s">
        <v>18</v>
      </c>
      <c r="D174" s="41">
        <f t="shared" ref="D174:N174" si="25">D171+D173</f>
        <v>18932.399999999998</v>
      </c>
      <c r="E174" s="41">
        <f t="shared" si="25"/>
        <v>57989.24</v>
      </c>
      <c r="F174" s="41">
        <f t="shared" si="25"/>
        <v>0</v>
      </c>
      <c r="G174" s="41">
        <f t="shared" si="25"/>
        <v>0</v>
      </c>
      <c r="H174" s="41">
        <f t="shared" si="25"/>
        <v>0</v>
      </c>
      <c r="I174" s="41">
        <f t="shared" si="25"/>
        <v>55313.680000000008</v>
      </c>
      <c r="J174" s="41">
        <f t="shared" si="25"/>
        <v>107634.20000000006</v>
      </c>
      <c r="K174" s="41">
        <f t="shared" si="25"/>
        <v>2286990.1800000188</v>
      </c>
      <c r="L174" s="41">
        <f t="shared" si="25"/>
        <v>0</v>
      </c>
      <c r="M174" s="41">
        <f t="shared" si="25"/>
        <v>0</v>
      </c>
      <c r="N174" s="41">
        <f t="shared" si="25"/>
        <v>2526859.7000000188</v>
      </c>
      <c r="O174" s="14"/>
      <c r="P174" s="51"/>
      <c r="Q174" s="51"/>
      <c r="R174" s="52"/>
    </row>
    <row r="175" spans="1:18" ht="12.75" thickBot="1" x14ac:dyDescent="0.25">
      <c r="B175" s="60"/>
      <c r="C175" s="61"/>
    </row>
    <row r="176" spans="1:18" ht="12.75" thickBot="1" x14ac:dyDescent="0.25">
      <c r="A176" s="93" t="s">
        <v>48</v>
      </c>
      <c r="B176" s="10" t="s">
        <v>3</v>
      </c>
      <c r="C176" s="10" t="s">
        <v>4</v>
      </c>
      <c r="D176" s="73" t="s">
        <v>5</v>
      </c>
      <c r="E176" s="63" t="s">
        <v>6</v>
      </c>
      <c r="F176" s="63" t="s">
        <v>7</v>
      </c>
      <c r="G176" s="63" t="s">
        <v>8</v>
      </c>
      <c r="H176" s="63" t="s">
        <v>9</v>
      </c>
      <c r="I176" s="63" t="s">
        <v>10</v>
      </c>
      <c r="J176" s="63" t="s">
        <v>11</v>
      </c>
      <c r="K176" s="63" t="s">
        <v>12</v>
      </c>
      <c r="L176" s="63" t="s">
        <v>13</v>
      </c>
      <c r="M176" s="64" t="s">
        <v>14</v>
      </c>
      <c r="N176" s="64" t="s">
        <v>15</v>
      </c>
    </row>
    <row r="177" spans="1:18" ht="14.45" customHeight="1" x14ac:dyDescent="0.2">
      <c r="A177" s="94"/>
      <c r="B177" s="18" t="s">
        <v>49</v>
      </c>
      <c r="C177" s="19" t="s">
        <v>3</v>
      </c>
      <c r="D177" s="20"/>
      <c r="E177" s="21">
        <v>3851</v>
      </c>
      <c r="F177" s="21"/>
      <c r="G177" s="21"/>
      <c r="H177" s="21"/>
      <c r="I177" s="21"/>
      <c r="J177" s="21"/>
      <c r="K177" s="21"/>
      <c r="L177" s="21"/>
      <c r="M177" s="22"/>
      <c r="N177" s="23">
        <f>SUM(D177:M177)</f>
        <v>3851</v>
      </c>
      <c r="P177" s="95" t="s">
        <v>50</v>
      </c>
    </row>
    <row r="178" spans="1:18" ht="13.9" customHeight="1" thickBot="1" x14ac:dyDescent="0.25">
      <c r="A178" s="96"/>
      <c r="B178" s="24"/>
      <c r="C178" s="25" t="s">
        <v>18</v>
      </c>
      <c r="D178" s="26"/>
      <c r="E178" s="27">
        <v>20141</v>
      </c>
      <c r="F178" s="27"/>
      <c r="G178" s="27"/>
      <c r="H178" s="27"/>
      <c r="I178" s="27"/>
      <c r="J178" s="27"/>
      <c r="K178" s="27"/>
      <c r="L178" s="27"/>
      <c r="M178" s="28"/>
      <c r="N178" s="29">
        <f>SUM(D178:M178)</f>
        <v>20141</v>
      </c>
      <c r="P178" s="95"/>
    </row>
    <row r="179" spans="1:18" ht="12.75" thickBot="1" x14ac:dyDescent="0.25">
      <c r="B179" s="60"/>
      <c r="C179" s="61"/>
      <c r="P179" s="15"/>
      <c r="Q179" s="15"/>
      <c r="R179" s="16"/>
    </row>
    <row r="180" spans="1:18" ht="12.75" thickBot="1" x14ac:dyDescent="0.25">
      <c r="A180" s="97" t="s">
        <v>51</v>
      </c>
      <c r="B180" s="10" t="s">
        <v>3</v>
      </c>
      <c r="C180" s="98" t="s">
        <v>4</v>
      </c>
      <c r="D180" s="73" t="s">
        <v>5</v>
      </c>
      <c r="E180" s="63" t="s">
        <v>6</v>
      </c>
      <c r="F180" s="63" t="s">
        <v>7</v>
      </c>
      <c r="G180" s="63" t="s">
        <v>8</v>
      </c>
      <c r="H180" s="63" t="s">
        <v>9</v>
      </c>
      <c r="I180" s="63" t="s">
        <v>10</v>
      </c>
      <c r="J180" s="63" t="s">
        <v>11</v>
      </c>
      <c r="K180" s="63" t="s">
        <v>12</v>
      </c>
      <c r="L180" s="63" t="s">
        <v>13</v>
      </c>
      <c r="M180" s="64" t="s">
        <v>14</v>
      </c>
      <c r="N180" s="64" t="s">
        <v>15</v>
      </c>
      <c r="P180" s="15"/>
      <c r="Q180" s="15"/>
      <c r="R180" s="16"/>
    </row>
    <row r="181" spans="1:18" x14ac:dyDescent="0.2">
      <c r="A181" s="99"/>
      <c r="B181" s="18" t="s">
        <v>52</v>
      </c>
      <c r="C181" s="100" t="s">
        <v>3</v>
      </c>
      <c r="D181" s="20">
        <f t="shared" ref="D181:M182" si="26">D8</f>
        <v>11</v>
      </c>
      <c r="E181" s="21">
        <f t="shared" si="26"/>
        <v>0</v>
      </c>
      <c r="F181" s="21">
        <f t="shared" si="26"/>
        <v>0</v>
      </c>
      <c r="G181" s="21">
        <f t="shared" si="26"/>
        <v>5</v>
      </c>
      <c r="H181" s="21">
        <f t="shared" si="26"/>
        <v>0</v>
      </c>
      <c r="I181" s="21">
        <f t="shared" si="26"/>
        <v>4</v>
      </c>
      <c r="J181" s="21">
        <f t="shared" si="26"/>
        <v>12</v>
      </c>
      <c r="K181" s="21">
        <f t="shared" si="26"/>
        <v>0</v>
      </c>
      <c r="L181" s="21">
        <f t="shared" si="26"/>
        <v>0</v>
      </c>
      <c r="M181" s="22">
        <f t="shared" si="26"/>
        <v>0</v>
      </c>
      <c r="N181" s="23">
        <f>SUM(D181:M181)</f>
        <v>32</v>
      </c>
      <c r="P181" s="15"/>
      <c r="Q181" s="15"/>
      <c r="R181" s="16"/>
    </row>
    <row r="182" spans="1:18" ht="12.75" thickBot="1" x14ac:dyDescent="0.25">
      <c r="A182" s="99"/>
      <c r="B182" s="24"/>
      <c r="C182" s="101" t="s">
        <v>18</v>
      </c>
      <c r="D182" s="26">
        <f t="shared" si="26"/>
        <v>3836.7</v>
      </c>
      <c r="E182" s="27">
        <f t="shared" si="26"/>
        <v>0</v>
      </c>
      <c r="F182" s="27">
        <f t="shared" si="26"/>
        <v>0</v>
      </c>
      <c r="G182" s="27">
        <f t="shared" si="26"/>
        <v>2131.5</v>
      </c>
      <c r="H182" s="27">
        <f t="shared" si="26"/>
        <v>0</v>
      </c>
      <c r="I182" s="27">
        <f t="shared" si="26"/>
        <v>1705.2</v>
      </c>
      <c r="J182" s="27">
        <f t="shared" si="26"/>
        <v>5115.6000000000004</v>
      </c>
      <c r="K182" s="27">
        <f t="shared" si="26"/>
        <v>0</v>
      </c>
      <c r="L182" s="27">
        <f t="shared" si="26"/>
        <v>0</v>
      </c>
      <c r="M182" s="28">
        <f t="shared" si="26"/>
        <v>0</v>
      </c>
      <c r="N182" s="29">
        <f t="shared" ref="N182:N208" si="27">SUM(D182:M182)</f>
        <v>12789</v>
      </c>
      <c r="P182" s="15"/>
      <c r="Q182" s="15"/>
      <c r="R182" s="16"/>
    </row>
    <row r="183" spans="1:18" x14ac:dyDescent="0.2">
      <c r="A183" s="99"/>
      <c r="B183" s="102" t="s">
        <v>17</v>
      </c>
      <c r="C183" s="100" t="s">
        <v>3</v>
      </c>
      <c r="D183" s="20">
        <f t="shared" ref="D183:M184" si="28">D6+D25+D42+D61+D76+D83+D109+D124+D141+D156+D163+D170</f>
        <v>37668</v>
      </c>
      <c r="E183" s="21">
        <f t="shared" si="28"/>
        <v>148837</v>
      </c>
      <c r="F183" s="21">
        <f t="shared" si="28"/>
        <v>52503</v>
      </c>
      <c r="G183" s="21">
        <f t="shared" si="28"/>
        <v>25111</v>
      </c>
      <c r="H183" s="21">
        <f t="shared" si="28"/>
        <v>12</v>
      </c>
      <c r="I183" s="21">
        <f t="shared" si="28"/>
        <v>20446</v>
      </c>
      <c r="J183" s="21">
        <f t="shared" si="28"/>
        <v>20387</v>
      </c>
      <c r="K183" s="21">
        <f t="shared" si="28"/>
        <v>39235</v>
      </c>
      <c r="L183" s="21">
        <f t="shared" si="28"/>
        <v>0</v>
      </c>
      <c r="M183" s="22">
        <f t="shared" si="28"/>
        <v>6086</v>
      </c>
      <c r="N183" s="23">
        <f>SUM(D183:M183)</f>
        <v>350285</v>
      </c>
      <c r="P183" s="103"/>
      <c r="Q183" s="15"/>
      <c r="R183" s="104"/>
    </row>
    <row r="184" spans="1:18" ht="12.75" thickBot="1" x14ac:dyDescent="0.25">
      <c r="A184" s="99"/>
      <c r="B184" s="105"/>
      <c r="C184" s="101" t="s">
        <v>18</v>
      </c>
      <c r="D184" s="26">
        <f t="shared" si="28"/>
        <v>3373311.4599999906</v>
      </c>
      <c r="E184" s="27">
        <f t="shared" si="28"/>
        <v>11689820.490000263</v>
      </c>
      <c r="F184" s="27">
        <f t="shared" si="28"/>
        <v>4508880.3299999908</v>
      </c>
      <c r="G184" s="27">
        <f t="shared" si="28"/>
        <v>1385514.4899999953</v>
      </c>
      <c r="H184" s="27">
        <f t="shared" si="28"/>
        <v>1009.8</v>
      </c>
      <c r="I184" s="27">
        <f t="shared" si="28"/>
        <v>2050678.5500000166</v>
      </c>
      <c r="J184" s="27">
        <f t="shared" si="28"/>
        <v>1648267.16</v>
      </c>
      <c r="K184" s="27">
        <f t="shared" si="28"/>
        <v>2772497.8300000182</v>
      </c>
      <c r="L184" s="27">
        <f t="shared" si="28"/>
        <v>0</v>
      </c>
      <c r="M184" s="28">
        <f t="shared" si="28"/>
        <v>517102.34000000096</v>
      </c>
      <c r="N184" s="29">
        <f>SUM(D184:M184)</f>
        <v>27947082.450000271</v>
      </c>
      <c r="P184" s="106"/>
      <c r="Q184" s="15"/>
      <c r="R184" s="104"/>
    </row>
    <row r="185" spans="1:18" s="15" customFormat="1" x14ac:dyDescent="0.2">
      <c r="A185" s="99"/>
      <c r="B185" s="71" t="s">
        <v>20</v>
      </c>
      <c r="C185" s="100" t="s">
        <v>3</v>
      </c>
      <c r="D185" s="20">
        <f t="shared" ref="D185:N186" si="29">D10+D27+D44+D63+D78+D85+D111+D126+D143+D158+D165+D172</f>
        <v>3273</v>
      </c>
      <c r="E185" s="20">
        <f t="shared" si="29"/>
        <v>6375</v>
      </c>
      <c r="F185" s="20">
        <f t="shared" si="29"/>
        <v>11568</v>
      </c>
      <c r="G185" s="20">
        <f t="shared" si="29"/>
        <v>1849</v>
      </c>
      <c r="H185" s="20">
        <f t="shared" si="29"/>
        <v>0</v>
      </c>
      <c r="I185" s="20">
        <f t="shared" si="29"/>
        <v>1225</v>
      </c>
      <c r="J185" s="20">
        <f t="shared" si="29"/>
        <v>1023</v>
      </c>
      <c r="K185" s="20">
        <f t="shared" si="29"/>
        <v>2405</v>
      </c>
      <c r="L185" s="20">
        <f t="shared" si="29"/>
        <v>0</v>
      </c>
      <c r="M185" s="20">
        <f t="shared" si="29"/>
        <v>0</v>
      </c>
      <c r="N185" s="107">
        <f t="shared" si="29"/>
        <v>27718</v>
      </c>
      <c r="P185" s="35"/>
      <c r="Q185" s="51"/>
      <c r="R185" s="52"/>
    </row>
    <row r="186" spans="1:18" s="15" customFormat="1" ht="12.75" thickBot="1" x14ac:dyDescent="0.25">
      <c r="A186" s="99"/>
      <c r="B186" s="72"/>
      <c r="C186" s="101" t="s">
        <v>18</v>
      </c>
      <c r="D186" s="26">
        <f t="shared" si="29"/>
        <v>11750.07</v>
      </c>
      <c r="E186" s="26">
        <f t="shared" si="29"/>
        <v>22886.25</v>
      </c>
      <c r="F186" s="26">
        <f t="shared" si="29"/>
        <v>41529.120000000003</v>
      </c>
      <c r="G186" s="26">
        <f t="shared" si="29"/>
        <v>6637.91</v>
      </c>
      <c r="H186" s="26">
        <f t="shared" si="29"/>
        <v>0</v>
      </c>
      <c r="I186" s="26">
        <f t="shared" si="29"/>
        <v>4397.75</v>
      </c>
      <c r="J186" s="26">
        <f t="shared" si="29"/>
        <v>3672.57</v>
      </c>
      <c r="K186" s="26">
        <f t="shared" si="29"/>
        <v>8633.9500000000007</v>
      </c>
      <c r="L186" s="26">
        <f t="shared" si="29"/>
        <v>0</v>
      </c>
      <c r="M186" s="26">
        <f t="shared" si="29"/>
        <v>0</v>
      </c>
      <c r="N186" s="108">
        <f t="shared" si="29"/>
        <v>99507.620000000024</v>
      </c>
      <c r="P186" s="35"/>
      <c r="Q186" s="51"/>
      <c r="R186" s="52"/>
    </row>
    <row r="187" spans="1:18" x14ac:dyDescent="0.2">
      <c r="A187" s="99"/>
      <c r="B187" s="102" t="s">
        <v>21</v>
      </c>
      <c r="C187" s="100" t="s">
        <v>3</v>
      </c>
      <c r="D187" s="20">
        <f t="shared" ref="D187:M188" si="30">D12+D29+D48+D65+D87+D98+D128+D145</f>
        <v>12744</v>
      </c>
      <c r="E187" s="21">
        <f t="shared" si="30"/>
        <v>2736</v>
      </c>
      <c r="F187" s="21">
        <f t="shared" si="30"/>
        <v>8442</v>
      </c>
      <c r="G187" s="21">
        <f t="shared" si="30"/>
        <v>884</v>
      </c>
      <c r="H187" s="21">
        <f t="shared" si="30"/>
        <v>5</v>
      </c>
      <c r="I187" s="21">
        <f t="shared" si="30"/>
        <v>2802</v>
      </c>
      <c r="J187" s="21">
        <f t="shared" si="30"/>
        <v>4772</v>
      </c>
      <c r="K187" s="21">
        <f t="shared" si="30"/>
        <v>693</v>
      </c>
      <c r="L187" s="21">
        <f t="shared" si="30"/>
        <v>218</v>
      </c>
      <c r="M187" s="22">
        <f t="shared" si="30"/>
        <v>0</v>
      </c>
      <c r="N187" s="23">
        <f t="shared" ref="N187:N192" si="31">SUM(D187:M187)</f>
        <v>33296</v>
      </c>
      <c r="P187" s="35"/>
    </row>
    <row r="188" spans="1:18" ht="12.75" thickBot="1" x14ac:dyDescent="0.25">
      <c r="A188" s="99"/>
      <c r="B188" s="105"/>
      <c r="C188" s="101" t="s">
        <v>18</v>
      </c>
      <c r="D188" s="26">
        <f t="shared" si="30"/>
        <v>8529560.0200000256</v>
      </c>
      <c r="E188" s="27">
        <f t="shared" si="30"/>
        <v>2530851.29</v>
      </c>
      <c r="F188" s="27">
        <f t="shared" si="30"/>
        <v>4054612.9200000078</v>
      </c>
      <c r="G188" s="27">
        <f t="shared" si="30"/>
        <v>684224.07999999786</v>
      </c>
      <c r="H188" s="27">
        <f t="shared" si="30"/>
        <v>3164.42</v>
      </c>
      <c r="I188" s="27">
        <f t="shared" si="30"/>
        <v>2029819.7800000021</v>
      </c>
      <c r="J188" s="27">
        <f t="shared" si="30"/>
        <v>2565832.8699999955</v>
      </c>
      <c r="K188" s="27">
        <f t="shared" si="30"/>
        <v>277414.44000000035</v>
      </c>
      <c r="L188" s="27">
        <f t="shared" si="30"/>
        <v>374824.52000000008</v>
      </c>
      <c r="M188" s="28">
        <f t="shared" si="30"/>
        <v>0</v>
      </c>
      <c r="N188" s="29">
        <f t="shared" si="31"/>
        <v>21050304.340000026</v>
      </c>
      <c r="P188" s="35"/>
    </row>
    <row r="189" spans="1:18" x14ac:dyDescent="0.2">
      <c r="A189" s="99"/>
      <c r="B189" s="18" t="s">
        <v>22</v>
      </c>
      <c r="C189" s="100" t="s">
        <v>3</v>
      </c>
      <c r="D189" s="20">
        <f t="shared" ref="D189:M190" si="32">D14+D31+D50+D67+D130</f>
        <v>195</v>
      </c>
      <c r="E189" s="20">
        <f t="shared" si="32"/>
        <v>1</v>
      </c>
      <c r="F189" s="20">
        <f t="shared" si="32"/>
        <v>136</v>
      </c>
      <c r="G189" s="20">
        <f t="shared" si="32"/>
        <v>0</v>
      </c>
      <c r="H189" s="20">
        <f t="shared" si="32"/>
        <v>2</v>
      </c>
      <c r="I189" s="20">
        <f t="shared" si="32"/>
        <v>122</v>
      </c>
      <c r="J189" s="20">
        <f t="shared" si="32"/>
        <v>84</v>
      </c>
      <c r="K189" s="20">
        <f t="shared" si="32"/>
        <v>0</v>
      </c>
      <c r="L189" s="20">
        <f t="shared" si="32"/>
        <v>0</v>
      </c>
      <c r="M189" s="20">
        <f t="shared" si="32"/>
        <v>0</v>
      </c>
      <c r="N189" s="23">
        <f t="shared" si="31"/>
        <v>540</v>
      </c>
      <c r="P189" s="35"/>
    </row>
    <row r="190" spans="1:18" ht="12.75" thickBot="1" x14ac:dyDescent="0.25">
      <c r="A190" s="99"/>
      <c r="B190" s="24"/>
      <c r="C190" s="101" t="s">
        <v>18</v>
      </c>
      <c r="D190" s="26">
        <f t="shared" si="32"/>
        <v>351261.67999999982</v>
      </c>
      <c r="E190" s="26">
        <f t="shared" si="32"/>
        <v>1575.56</v>
      </c>
      <c r="F190" s="26">
        <f t="shared" si="32"/>
        <v>184370.99</v>
      </c>
      <c r="G190" s="26">
        <f t="shared" si="32"/>
        <v>0</v>
      </c>
      <c r="H190" s="26">
        <f t="shared" si="32"/>
        <v>1866.76</v>
      </c>
      <c r="I190" s="26">
        <f t="shared" si="32"/>
        <v>194587.53000000006</v>
      </c>
      <c r="J190" s="26">
        <f t="shared" si="32"/>
        <v>156280.08999999997</v>
      </c>
      <c r="K190" s="26">
        <f t="shared" si="32"/>
        <v>0</v>
      </c>
      <c r="L190" s="26">
        <f t="shared" si="32"/>
        <v>0</v>
      </c>
      <c r="M190" s="26">
        <f t="shared" si="32"/>
        <v>0</v>
      </c>
      <c r="N190" s="29">
        <f t="shared" si="31"/>
        <v>889942.60999999975</v>
      </c>
      <c r="P190" s="35"/>
    </row>
    <row r="191" spans="1:18" x14ac:dyDescent="0.2">
      <c r="A191" s="99"/>
      <c r="B191" s="102" t="s">
        <v>23</v>
      </c>
      <c r="C191" s="100" t="s">
        <v>3</v>
      </c>
      <c r="D191" s="20">
        <f t="shared" ref="D191:M192" si="33">D16+D33+D52+D69+D89+D100+D113+D132+D147</f>
        <v>7824</v>
      </c>
      <c r="E191" s="20">
        <f t="shared" si="33"/>
        <v>1001</v>
      </c>
      <c r="F191" s="20">
        <f t="shared" si="33"/>
        <v>10022</v>
      </c>
      <c r="G191" s="20">
        <f t="shared" si="33"/>
        <v>4390</v>
      </c>
      <c r="H191" s="20">
        <f t="shared" si="33"/>
        <v>1196</v>
      </c>
      <c r="I191" s="20">
        <f t="shared" si="33"/>
        <v>5822</v>
      </c>
      <c r="J191" s="20">
        <f t="shared" si="33"/>
        <v>6836</v>
      </c>
      <c r="K191" s="20">
        <f t="shared" si="33"/>
        <v>2246</v>
      </c>
      <c r="L191" s="20">
        <f t="shared" si="33"/>
        <v>589</v>
      </c>
      <c r="M191" s="20">
        <f t="shared" si="33"/>
        <v>0</v>
      </c>
      <c r="N191" s="23">
        <f t="shared" si="31"/>
        <v>39926</v>
      </c>
      <c r="P191" s="35"/>
    </row>
    <row r="192" spans="1:18" ht="12.75" thickBot="1" x14ac:dyDescent="0.25">
      <c r="A192" s="99"/>
      <c r="B192" s="105"/>
      <c r="C192" s="101" t="s">
        <v>18</v>
      </c>
      <c r="D192" s="26">
        <f t="shared" si="33"/>
        <v>869717.72000000137</v>
      </c>
      <c r="E192" s="26">
        <f t="shared" si="33"/>
        <v>211867.04000000065</v>
      </c>
      <c r="F192" s="26">
        <f t="shared" si="33"/>
        <v>1075763.5799999998</v>
      </c>
      <c r="G192" s="26">
        <f t="shared" si="33"/>
        <v>399626.80999999994</v>
      </c>
      <c r="H192" s="26">
        <f t="shared" si="33"/>
        <v>123103.8</v>
      </c>
      <c r="I192" s="26">
        <f t="shared" si="33"/>
        <v>502423.35999999993</v>
      </c>
      <c r="J192" s="26">
        <f t="shared" si="33"/>
        <v>839600.00000000279</v>
      </c>
      <c r="K192" s="26">
        <f t="shared" si="33"/>
        <v>238572.95999999996</v>
      </c>
      <c r="L192" s="26">
        <f t="shared" si="33"/>
        <v>55283</v>
      </c>
      <c r="M192" s="26">
        <f t="shared" si="33"/>
        <v>0</v>
      </c>
      <c r="N192" s="29">
        <f t="shared" si="31"/>
        <v>4315958.2700000042</v>
      </c>
      <c r="P192" s="35"/>
    </row>
    <row r="193" spans="1:18" x14ac:dyDescent="0.2">
      <c r="A193" s="99"/>
      <c r="B193" s="102" t="s">
        <v>35</v>
      </c>
      <c r="C193" s="100" t="s">
        <v>3</v>
      </c>
      <c r="D193" s="21">
        <f>D71+D91+D102+D115+D134+D149</f>
        <v>0</v>
      </c>
      <c r="E193" s="21">
        <f t="shared" ref="E193:M194" si="34">E71+E91+E102+E115+E134+E149</f>
        <v>0</v>
      </c>
      <c r="F193" s="21">
        <f t="shared" si="34"/>
        <v>3447</v>
      </c>
      <c r="G193" s="21">
        <f t="shared" si="34"/>
        <v>0</v>
      </c>
      <c r="H193" s="21">
        <f t="shared" si="34"/>
        <v>0</v>
      </c>
      <c r="I193" s="21">
        <f t="shared" si="34"/>
        <v>0</v>
      </c>
      <c r="J193" s="21">
        <f t="shared" si="34"/>
        <v>0</v>
      </c>
      <c r="K193" s="21">
        <f t="shared" si="34"/>
        <v>0</v>
      </c>
      <c r="L193" s="21">
        <f t="shared" si="34"/>
        <v>0</v>
      </c>
      <c r="M193" s="21">
        <f t="shared" si="34"/>
        <v>0</v>
      </c>
      <c r="N193" s="23">
        <f>SUM(D193:M193)</f>
        <v>3447</v>
      </c>
      <c r="P193" s="106"/>
    </row>
    <row r="194" spans="1:18" ht="12.75" thickBot="1" x14ac:dyDescent="0.25">
      <c r="A194" s="99"/>
      <c r="B194" s="105"/>
      <c r="C194" s="101" t="s">
        <v>18</v>
      </c>
      <c r="D194" s="27">
        <f>D72+D92+D103+D116+D135+D150</f>
        <v>0</v>
      </c>
      <c r="E194" s="27">
        <f t="shared" si="34"/>
        <v>0</v>
      </c>
      <c r="F194" s="27">
        <f t="shared" si="34"/>
        <v>103410</v>
      </c>
      <c r="G194" s="27">
        <f t="shared" si="34"/>
        <v>0</v>
      </c>
      <c r="H194" s="27">
        <f t="shared" si="34"/>
        <v>0</v>
      </c>
      <c r="I194" s="27">
        <f t="shared" si="34"/>
        <v>0</v>
      </c>
      <c r="J194" s="27">
        <f t="shared" si="34"/>
        <v>0</v>
      </c>
      <c r="K194" s="27">
        <f t="shared" si="34"/>
        <v>0</v>
      </c>
      <c r="L194" s="27">
        <f t="shared" si="34"/>
        <v>0</v>
      </c>
      <c r="M194" s="27">
        <f t="shared" si="34"/>
        <v>0</v>
      </c>
      <c r="N194" s="29">
        <f t="shared" si="27"/>
        <v>103410</v>
      </c>
      <c r="P194" s="35"/>
    </row>
    <row r="195" spans="1:18" x14ac:dyDescent="0.2">
      <c r="A195" s="99"/>
      <c r="B195" s="18" t="s">
        <v>53</v>
      </c>
      <c r="C195" s="109" t="s">
        <v>3</v>
      </c>
      <c r="D195" s="20">
        <f t="shared" ref="D195:M196" si="35">D54</f>
        <v>0</v>
      </c>
      <c r="E195" s="20">
        <f t="shared" si="35"/>
        <v>0</v>
      </c>
      <c r="F195" s="20">
        <f t="shared" si="35"/>
        <v>0</v>
      </c>
      <c r="G195" s="20">
        <f t="shared" si="35"/>
        <v>0</v>
      </c>
      <c r="H195" s="20">
        <f t="shared" si="35"/>
        <v>0</v>
      </c>
      <c r="I195" s="20">
        <f t="shared" si="35"/>
        <v>4482</v>
      </c>
      <c r="J195" s="20">
        <f t="shared" si="35"/>
        <v>0</v>
      </c>
      <c r="K195" s="20">
        <f t="shared" si="35"/>
        <v>0</v>
      </c>
      <c r="L195" s="20">
        <f t="shared" si="35"/>
        <v>0</v>
      </c>
      <c r="M195" s="20">
        <f t="shared" si="35"/>
        <v>0</v>
      </c>
      <c r="N195" s="23">
        <f>SUM(D195:M195)</f>
        <v>4482</v>
      </c>
      <c r="P195" s="35"/>
    </row>
    <row r="196" spans="1:18" ht="12.75" thickBot="1" x14ac:dyDescent="0.25">
      <c r="A196" s="99"/>
      <c r="B196" s="24"/>
      <c r="C196" s="101" t="s">
        <v>18</v>
      </c>
      <c r="D196" s="110">
        <f t="shared" si="35"/>
        <v>0</v>
      </c>
      <c r="E196" s="110">
        <f t="shared" si="35"/>
        <v>0</v>
      </c>
      <c r="F196" s="110">
        <f t="shared" si="35"/>
        <v>0</v>
      </c>
      <c r="G196" s="110">
        <f t="shared" si="35"/>
        <v>0</v>
      </c>
      <c r="H196" s="110">
        <f t="shared" si="35"/>
        <v>0</v>
      </c>
      <c r="I196" s="110">
        <f t="shared" si="35"/>
        <v>20169</v>
      </c>
      <c r="J196" s="110">
        <f t="shared" si="35"/>
        <v>0</v>
      </c>
      <c r="K196" s="110">
        <f t="shared" si="35"/>
        <v>0</v>
      </c>
      <c r="L196" s="110">
        <f t="shared" si="35"/>
        <v>0</v>
      </c>
      <c r="M196" s="110">
        <f t="shared" si="35"/>
        <v>0</v>
      </c>
      <c r="N196" s="111">
        <f t="shared" si="27"/>
        <v>20169</v>
      </c>
      <c r="P196" s="35"/>
    </row>
    <row r="197" spans="1:18" x14ac:dyDescent="0.2">
      <c r="A197" s="99"/>
      <c r="B197" s="18" t="s">
        <v>54</v>
      </c>
      <c r="C197" s="100" t="s">
        <v>3</v>
      </c>
      <c r="D197" s="20">
        <f>D177</f>
        <v>0</v>
      </c>
      <c r="E197" s="20">
        <f t="shared" ref="E197:M198" si="36">E177</f>
        <v>3851</v>
      </c>
      <c r="F197" s="20">
        <f t="shared" si="36"/>
        <v>0</v>
      </c>
      <c r="G197" s="20">
        <f t="shared" si="36"/>
        <v>0</v>
      </c>
      <c r="H197" s="20">
        <f t="shared" si="36"/>
        <v>0</v>
      </c>
      <c r="I197" s="20">
        <f t="shared" si="36"/>
        <v>0</v>
      </c>
      <c r="J197" s="20">
        <f t="shared" si="36"/>
        <v>0</v>
      </c>
      <c r="K197" s="20">
        <f t="shared" si="36"/>
        <v>0</v>
      </c>
      <c r="L197" s="20">
        <f t="shared" si="36"/>
        <v>0</v>
      </c>
      <c r="M197" s="20">
        <f t="shared" si="36"/>
        <v>0</v>
      </c>
      <c r="N197" s="23">
        <f>SUM(D197:M197)</f>
        <v>3851</v>
      </c>
    </row>
    <row r="198" spans="1:18" ht="12.75" thickBot="1" x14ac:dyDescent="0.25">
      <c r="A198" s="99"/>
      <c r="B198" s="24"/>
      <c r="C198" s="101" t="s">
        <v>18</v>
      </c>
      <c r="D198" s="26">
        <f>D178</f>
        <v>0</v>
      </c>
      <c r="E198" s="26">
        <f t="shared" si="36"/>
        <v>20141</v>
      </c>
      <c r="F198" s="26">
        <f t="shared" si="36"/>
        <v>0</v>
      </c>
      <c r="G198" s="26">
        <f t="shared" si="36"/>
        <v>0</v>
      </c>
      <c r="H198" s="26">
        <f t="shared" si="36"/>
        <v>0</v>
      </c>
      <c r="I198" s="26">
        <f t="shared" si="36"/>
        <v>0</v>
      </c>
      <c r="J198" s="26">
        <f t="shared" si="36"/>
        <v>0</v>
      </c>
      <c r="K198" s="26">
        <f t="shared" si="36"/>
        <v>0</v>
      </c>
      <c r="L198" s="26">
        <f t="shared" si="36"/>
        <v>0</v>
      </c>
      <c r="M198" s="26">
        <f t="shared" si="36"/>
        <v>0</v>
      </c>
      <c r="N198" s="26">
        <f>SUM(D198:M198)</f>
        <v>20141</v>
      </c>
    </row>
    <row r="199" spans="1:18" x14ac:dyDescent="0.2">
      <c r="A199" s="99"/>
      <c r="B199" s="102" t="s">
        <v>55</v>
      </c>
      <c r="C199" s="100" t="s">
        <v>3</v>
      </c>
      <c r="D199" s="20">
        <f t="shared" ref="D199:M200" si="37">D46</f>
        <v>0</v>
      </c>
      <c r="E199" s="21">
        <f t="shared" si="37"/>
        <v>0</v>
      </c>
      <c r="F199" s="21">
        <f t="shared" si="37"/>
        <v>0</v>
      </c>
      <c r="G199" s="21">
        <f t="shared" si="37"/>
        <v>0</v>
      </c>
      <c r="H199" s="21">
        <f t="shared" si="37"/>
        <v>0</v>
      </c>
      <c r="I199" s="21">
        <f t="shared" si="37"/>
        <v>40389</v>
      </c>
      <c r="J199" s="21">
        <f t="shared" si="37"/>
        <v>0</v>
      </c>
      <c r="K199" s="21">
        <f t="shared" si="37"/>
        <v>0</v>
      </c>
      <c r="L199" s="21">
        <f t="shared" si="37"/>
        <v>0</v>
      </c>
      <c r="M199" s="22">
        <f t="shared" si="37"/>
        <v>0</v>
      </c>
      <c r="N199" s="23">
        <f>SUM(D199:M199)</f>
        <v>40389</v>
      </c>
      <c r="P199" s="74"/>
      <c r="Q199" s="74"/>
      <c r="R199" s="75"/>
    </row>
    <row r="200" spans="1:18" ht="12.75" thickBot="1" x14ac:dyDescent="0.25">
      <c r="A200" s="99"/>
      <c r="B200" s="105"/>
      <c r="C200" s="101" t="s">
        <v>18</v>
      </c>
      <c r="D200" s="26">
        <f t="shared" si="37"/>
        <v>0</v>
      </c>
      <c r="E200" s="27">
        <f t="shared" si="37"/>
        <v>0</v>
      </c>
      <c r="F200" s="27">
        <f t="shared" si="37"/>
        <v>0</v>
      </c>
      <c r="G200" s="27">
        <f t="shared" si="37"/>
        <v>0</v>
      </c>
      <c r="H200" s="27">
        <f t="shared" si="37"/>
        <v>0</v>
      </c>
      <c r="I200" s="27">
        <f t="shared" si="37"/>
        <v>1794000</v>
      </c>
      <c r="J200" s="27">
        <f t="shared" si="37"/>
        <v>0</v>
      </c>
      <c r="K200" s="27">
        <f t="shared" si="37"/>
        <v>0</v>
      </c>
      <c r="L200" s="27">
        <f t="shared" si="37"/>
        <v>0</v>
      </c>
      <c r="M200" s="28">
        <f t="shared" si="37"/>
        <v>0</v>
      </c>
      <c r="N200" s="29">
        <f t="shared" si="27"/>
        <v>1794000</v>
      </c>
      <c r="P200" s="74"/>
      <c r="Q200" s="74"/>
      <c r="R200" s="75"/>
    </row>
    <row r="201" spans="1:18" x14ac:dyDescent="0.2">
      <c r="A201" s="99"/>
      <c r="B201" s="18" t="s">
        <v>56</v>
      </c>
      <c r="C201" s="100" t="s">
        <v>3</v>
      </c>
      <c r="D201" s="112">
        <f t="shared" ref="D201:M202" si="38">D35+D56</f>
        <v>11697</v>
      </c>
      <c r="E201" s="21">
        <f t="shared" si="38"/>
        <v>0</v>
      </c>
      <c r="F201" s="21">
        <f t="shared" si="38"/>
        <v>0</v>
      </c>
      <c r="G201" s="21">
        <f t="shared" si="38"/>
        <v>0</v>
      </c>
      <c r="H201" s="21">
        <f t="shared" si="38"/>
        <v>0</v>
      </c>
      <c r="I201" s="113">
        <f t="shared" si="38"/>
        <v>22610</v>
      </c>
      <c r="J201" s="21">
        <f t="shared" si="38"/>
        <v>0</v>
      </c>
      <c r="K201" s="21">
        <f t="shared" si="38"/>
        <v>0</v>
      </c>
      <c r="L201" s="21">
        <f t="shared" si="38"/>
        <v>12</v>
      </c>
      <c r="M201" s="22">
        <f t="shared" si="38"/>
        <v>0</v>
      </c>
      <c r="N201" s="23">
        <f>SUM(D201:M201)</f>
        <v>34319</v>
      </c>
    </row>
    <row r="202" spans="1:18" ht="12.75" thickBot="1" x14ac:dyDescent="0.25">
      <c r="A202" s="99"/>
      <c r="B202" s="24"/>
      <c r="C202" s="101" t="s">
        <v>18</v>
      </c>
      <c r="D202" s="26">
        <f t="shared" si="38"/>
        <v>80013.279999999999</v>
      </c>
      <c r="E202" s="27">
        <f t="shared" si="38"/>
        <v>0</v>
      </c>
      <c r="F202" s="27">
        <f t="shared" si="38"/>
        <v>0</v>
      </c>
      <c r="G202" s="27">
        <f t="shared" si="38"/>
        <v>0</v>
      </c>
      <c r="H202" s="27">
        <f t="shared" si="38"/>
        <v>0</v>
      </c>
      <c r="I202" s="27">
        <f t="shared" si="38"/>
        <v>238400.64000000001</v>
      </c>
      <c r="J202" s="27">
        <f t="shared" si="38"/>
        <v>0</v>
      </c>
      <c r="K202" s="27">
        <f t="shared" si="38"/>
        <v>0</v>
      </c>
      <c r="L202" s="27">
        <f t="shared" si="38"/>
        <v>103.68</v>
      </c>
      <c r="M202" s="28">
        <f t="shared" si="38"/>
        <v>0</v>
      </c>
      <c r="N202" s="29">
        <f t="shared" si="27"/>
        <v>318517.60000000003</v>
      </c>
    </row>
    <row r="203" spans="1:18" x14ac:dyDescent="0.2">
      <c r="A203" s="99"/>
      <c r="B203" s="102" t="s">
        <v>24</v>
      </c>
      <c r="C203" s="100" t="s">
        <v>3</v>
      </c>
      <c r="D203" s="20">
        <f t="shared" ref="D203:M204" si="39">D18</f>
        <v>4</v>
      </c>
      <c r="E203" s="21">
        <f t="shared" si="39"/>
        <v>4</v>
      </c>
      <c r="F203" s="21">
        <f t="shared" si="39"/>
        <v>10</v>
      </c>
      <c r="G203" s="21">
        <f t="shared" si="39"/>
        <v>0</v>
      </c>
      <c r="H203" s="21">
        <f t="shared" si="39"/>
        <v>2</v>
      </c>
      <c r="I203" s="21">
        <f t="shared" si="39"/>
        <v>10</v>
      </c>
      <c r="J203" s="21">
        <f t="shared" si="39"/>
        <v>2</v>
      </c>
      <c r="K203" s="21">
        <f t="shared" si="39"/>
        <v>3</v>
      </c>
      <c r="L203" s="21">
        <f t="shared" si="39"/>
        <v>0</v>
      </c>
      <c r="M203" s="22">
        <f t="shared" si="39"/>
        <v>0</v>
      </c>
      <c r="N203" s="23">
        <f>SUM(D203:M203)</f>
        <v>35</v>
      </c>
    </row>
    <row r="204" spans="1:18" ht="12.75" thickBot="1" x14ac:dyDescent="0.25">
      <c r="A204" s="99"/>
      <c r="B204" s="105"/>
      <c r="C204" s="101" t="s">
        <v>18</v>
      </c>
      <c r="D204" s="26">
        <f t="shared" si="39"/>
        <v>10113</v>
      </c>
      <c r="E204" s="27">
        <f t="shared" si="39"/>
        <v>8651</v>
      </c>
      <c r="F204" s="27">
        <f t="shared" si="39"/>
        <v>23067</v>
      </c>
      <c r="G204" s="27">
        <f t="shared" si="39"/>
        <v>0</v>
      </c>
      <c r="H204" s="27">
        <f t="shared" si="39"/>
        <v>3015</v>
      </c>
      <c r="I204" s="27">
        <f t="shared" si="39"/>
        <v>30701</v>
      </c>
      <c r="J204" s="27">
        <f t="shared" si="39"/>
        <v>6802</v>
      </c>
      <c r="K204" s="27">
        <f t="shared" si="39"/>
        <v>7449</v>
      </c>
      <c r="L204" s="27">
        <f t="shared" si="39"/>
        <v>0</v>
      </c>
      <c r="M204" s="28">
        <f t="shared" si="39"/>
        <v>0</v>
      </c>
      <c r="N204" s="29">
        <f t="shared" si="27"/>
        <v>89798</v>
      </c>
    </row>
    <row r="205" spans="1:18" x14ac:dyDescent="0.2">
      <c r="A205" s="99"/>
      <c r="B205" s="18" t="s">
        <v>41</v>
      </c>
      <c r="C205" s="100" t="s">
        <v>3</v>
      </c>
      <c r="D205" s="20">
        <f t="shared" ref="D205:M208" si="40">D117</f>
        <v>1086</v>
      </c>
      <c r="E205" s="21">
        <f t="shared" si="40"/>
        <v>719</v>
      </c>
      <c r="F205" s="21">
        <f t="shared" si="40"/>
        <v>304</v>
      </c>
      <c r="G205" s="21">
        <f t="shared" si="40"/>
        <v>175</v>
      </c>
      <c r="H205" s="21">
        <f t="shared" si="40"/>
        <v>35</v>
      </c>
      <c r="I205" s="21">
        <f t="shared" si="40"/>
        <v>120</v>
      </c>
      <c r="J205" s="21">
        <f t="shared" si="40"/>
        <v>257</v>
      </c>
      <c r="K205" s="21">
        <f t="shared" si="40"/>
        <v>10</v>
      </c>
      <c r="L205" s="21">
        <f t="shared" si="40"/>
        <v>120</v>
      </c>
      <c r="M205" s="22">
        <f t="shared" si="40"/>
        <v>0</v>
      </c>
      <c r="N205" s="23">
        <f>SUM(D205:M205)</f>
        <v>2826</v>
      </c>
    </row>
    <row r="206" spans="1:18" ht="12.75" thickBot="1" x14ac:dyDescent="0.25">
      <c r="A206" s="99"/>
      <c r="B206" s="24"/>
      <c r="C206" s="101" t="s">
        <v>18</v>
      </c>
      <c r="D206" s="26">
        <f t="shared" si="40"/>
        <v>33666</v>
      </c>
      <c r="E206" s="27">
        <f t="shared" si="40"/>
        <v>22289</v>
      </c>
      <c r="F206" s="27">
        <f t="shared" si="40"/>
        <v>9424</v>
      </c>
      <c r="G206" s="27">
        <f t="shared" si="40"/>
        <v>5425</v>
      </c>
      <c r="H206" s="27">
        <f t="shared" si="40"/>
        <v>1085</v>
      </c>
      <c r="I206" s="27">
        <f t="shared" si="40"/>
        <v>3720</v>
      </c>
      <c r="J206" s="27">
        <f t="shared" si="40"/>
        <v>7967</v>
      </c>
      <c r="K206" s="27">
        <f t="shared" si="40"/>
        <v>310</v>
      </c>
      <c r="L206" s="27">
        <f t="shared" si="40"/>
        <v>3720</v>
      </c>
      <c r="M206" s="28">
        <f t="shared" si="40"/>
        <v>0</v>
      </c>
      <c r="N206" s="29">
        <f t="shared" si="27"/>
        <v>87606</v>
      </c>
    </row>
    <row r="207" spans="1:18" x14ac:dyDescent="0.2">
      <c r="A207" s="99"/>
      <c r="B207" s="18" t="s">
        <v>42</v>
      </c>
      <c r="C207" s="100" t="s">
        <v>3</v>
      </c>
      <c r="D207" s="20">
        <f t="shared" si="40"/>
        <v>2</v>
      </c>
      <c r="E207" s="21">
        <f t="shared" si="40"/>
        <v>0</v>
      </c>
      <c r="F207" s="21">
        <f t="shared" si="40"/>
        <v>0</v>
      </c>
      <c r="G207" s="21">
        <f t="shared" si="40"/>
        <v>0</v>
      </c>
      <c r="H207" s="21">
        <f t="shared" si="40"/>
        <v>0</v>
      </c>
      <c r="I207" s="21">
        <f t="shared" si="40"/>
        <v>0</v>
      </c>
      <c r="J207" s="21">
        <f t="shared" si="40"/>
        <v>0</v>
      </c>
      <c r="K207" s="21">
        <f t="shared" si="40"/>
        <v>0</v>
      </c>
      <c r="L207" s="21">
        <f t="shared" si="40"/>
        <v>0</v>
      </c>
      <c r="M207" s="22">
        <f t="shared" si="40"/>
        <v>0</v>
      </c>
      <c r="N207" s="23">
        <f>SUM(D207:M207)</f>
        <v>2</v>
      </c>
    </row>
    <row r="208" spans="1:18" ht="12.75" thickBot="1" x14ac:dyDescent="0.25">
      <c r="A208" s="99"/>
      <c r="B208" s="24"/>
      <c r="C208" s="101" t="s">
        <v>18</v>
      </c>
      <c r="D208" s="26">
        <f t="shared" si="40"/>
        <v>1400</v>
      </c>
      <c r="E208" s="27">
        <f t="shared" si="40"/>
        <v>0</v>
      </c>
      <c r="F208" s="27">
        <f t="shared" si="40"/>
        <v>0</v>
      </c>
      <c r="G208" s="27">
        <f t="shared" si="40"/>
        <v>0</v>
      </c>
      <c r="H208" s="27">
        <f t="shared" si="40"/>
        <v>0</v>
      </c>
      <c r="I208" s="27">
        <f t="shared" si="40"/>
        <v>0</v>
      </c>
      <c r="J208" s="27">
        <f t="shared" si="40"/>
        <v>0</v>
      </c>
      <c r="K208" s="27">
        <f t="shared" si="40"/>
        <v>0</v>
      </c>
      <c r="L208" s="27">
        <f t="shared" si="40"/>
        <v>0</v>
      </c>
      <c r="M208" s="28">
        <f t="shared" si="40"/>
        <v>0</v>
      </c>
      <c r="N208" s="29">
        <f t="shared" si="27"/>
        <v>1400</v>
      </c>
    </row>
    <row r="209" spans="1:18" x14ac:dyDescent="0.2">
      <c r="A209" s="99"/>
      <c r="B209" s="18" t="s">
        <v>26</v>
      </c>
      <c r="C209" s="100" t="s">
        <v>3</v>
      </c>
      <c r="D209" s="20">
        <f t="shared" ref="D209:M210" si="41">D20</f>
        <v>163</v>
      </c>
      <c r="E209" s="21">
        <f t="shared" si="41"/>
        <v>0</v>
      </c>
      <c r="F209" s="21">
        <f t="shared" si="41"/>
        <v>0</v>
      </c>
      <c r="G209" s="21">
        <f t="shared" si="41"/>
        <v>0</v>
      </c>
      <c r="H209" s="21">
        <f t="shared" si="41"/>
        <v>0</v>
      </c>
      <c r="I209" s="21">
        <f t="shared" si="41"/>
        <v>0</v>
      </c>
      <c r="J209" s="21">
        <f t="shared" si="41"/>
        <v>0</v>
      </c>
      <c r="K209" s="21">
        <f t="shared" si="41"/>
        <v>0</v>
      </c>
      <c r="L209" s="21">
        <f t="shared" si="41"/>
        <v>0</v>
      </c>
      <c r="M209" s="22">
        <f t="shared" si="41"/>
        <v>0</v>
      </c>
      <c r="N209" s="23">
        <f>SUM(D209:M209)</f>
        <v>163</v>
      </c>
    </row>
    <row r="210" spans="1:18" ht="12.75" thickBot="1" x14ac:dyDescent="0.25">
      <c r="A210" s="99"/>
      <c r="B210" s="24"/>
      <c r="C210" s="101" t="s">
        <v>18</v>
      </c>
      <c r="D210" s="26">
        <f t="shared" si="41"/>
        <v>10432</v>
      </c>
      <c r="E210" s="27">
        <f t="shared" si="41"/>
        <v>0</v>
      </c>
      <c r="F210" s="27">
        <f t="shared" si="41"/>
        <v>0</v>
      </c>
      <c r="G210" s="27">
        <f t="shared" si="41"/>
        <v>0</v>
      </c>
      <c r="H210" s="27">
        <f t="shared" si="41"/>
        <v>0</v>
      </c>
      <c r="I210" s="27">
        <f t="shared" si="41"/>
        <v>0</v>
      </c>
      <c r="J210" s="27">
        <f t="shared" si="41"/>
        <v>0</v>
      </c>
      <c r="K210" s="27">
        <f t="shared" si="41"/>
        <v>0</v>
      </c>
      <c r="L210" s="27">
        <f t="shared" si="41"/>
        <v>0</v>
      </c>
      <c r="M210" s="28">
        <f t="shared" si="41"/>
        <v>0</v>
      </c>
      <c r="N210" s="29">
        <f>SUM(D210:M210)</f>
        <v>10432</v>
      </c>
    </row>
    <row r="211" spans="1:18" s="44" customFormat="1" ht="12.75" thickBot="1" x14ac:dyDescent="0.25">
      <c r="A211" s="114"/>
      <c r="B211" s="68" t="s">
        <v>15</v>
      </c>
      <c r="C211" s="10" t="s">
        <v>18</v>
      </c>
      <c r="D211" s="69">
        <f>D182+D184+D186+D188+D190+D192+D194+D196+D198+D200+D202+D204+D206+D208+D210</f>
        <v>13275061.930000016</v>
      </c>
      <c r="E211" s="69">
        <f t="shared" ref="E211:M211" si="42">E182+E184+E186+E188+E190+E192+E194+E196+E198+E200+E202+E204+E206+E208+E210</f>
        <v>14508081.630000263</v>
      </c>
      <c r="F211" s="69">
        <f t="shared" si="42"/>
        <v>10001057.939999999</v>
      </c>
      <c r="G211" s="69">
        <f t="shared" si="42"/>
        <v>2483559.7899999931</v>
      </c>
      <c r="H211" s="69">
        <f t="shared" si="42"/>
        <v>133244.78</v>
      </c>
      <c r="I211" s="69">
        <f t="shared" si="42"/>
        <v>6870602.8100000191</v>
      </c>
      <c r="J211" s="69">
        <f t="shared" si="42"/>
        <v>5233537.2899999982</v>
      </c>
      <c r="K211" s="69">
        <f t="shared" si="42"/>
        <v>3304878.1800000188</v>
      </c>
      <c r="L211" s="69">
        <f t="shared" si="42"/>
        <v>433931.20000000007</v>
      </c>
      <c r="M211" s="69">
        <f t="shared" si="42"/>
        <v>517102.34000000096</v>
      </c>
      <c r="N211" s="69">
        <f>N182+N184+N186+N188+N190+N192+N194+N196+N198+N200+N202+N204+N206+N208+N210</f>
        <v>56761057.890000299</v>
      </c>
      <c r="O211" s="14"/>
      <c r="P211" s="51"/>
      <c r="Q211" s="51"/>
      <c r="R211" s="52"/>
    </row>
    <row r="213" spans="1:18" x14ac:dyDescent="0.2">
      <c r="O213" s="42"/>
    </row>
    <row r="214" spans="1:18" x14ac:dyDescent="0.2"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1:18" x14ac:dyDescent="0.2">
      <c r="C215" s="116"/>
      <c r="D215" s="116"/>
      <c r="E215" s="116"/>
      <c r="F215" s="116"/>
      <c r="G215" s="116"/>
      <c r="H215" s="116"/>
      <c r="I215" s="116"/>
      <c r="J215" s="116"/>
      <c r="K215" s="116"/>
      <c r="L215" s="115"/>
      <c r="M215" s="115"/>
      <c r="N215" s="115"/>
      <c r="O215" s="115"/>
    </row>
    <row r="216" spans="1:18" x14ac:dyDescent="0.2">
      <c r="C216" s="116"/>
      <c r="D216" s="116"/>
      <c r="E216" s="116"/>
      <c r="F216" s="116"/>
      <c r="G216" s="116"/>
      <c r="H216" s="116"/>
      <c r="I216" s="116"/>
      <c r="J216" s="116"/>
      <c r="K216" s="116"/>
      <c r="L216" s="117"/>
      <c r="M216" s="115"/>
      <c r="N216" s="115"/>
      <c r="O216" s="115"/>
    </row>
    <row r="217" spans="1:18" x14ac:dyDescent="0.2">
      <c r="C217" s="116"/>
      <c r="D217" s="116"/>
      <c r="E217" s="116"/>
      <c r="F217" s="116"/>
      <c r="G217" s="116"/>
      <c r="H217" s="116"/>
      <c r="I217" s="116"/>
      <c r="J217" s="116"/>
      <c r="K217" s="116"/>
      <c r="L217" s="44"/>
    </row>
    <row r="218" spans="1:18" ht="15" x14ac:dyDescent="0.25">
      <c r="C218" s="118"/>
      <c r="D218" s="116"/>
      <c r="E218" s="116"/>
      <c r="F218" s="116"/>
      <c r="G218" s="116"/>
      <c r="H218" s="116"/>
      <c r="I218" s="116"/>
      <c r="J218" s="116"/>
      <c r="K218" s="116"/>
      <c r="L218" s="116"/>
      <c r="M218" s="115"/>
      <c r="N218" s="115"/>
    </row>
    <row r="219" spans="1:18" x14ac:dyDescent="0.2">
      <c r="C219" s="119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5"/>
    </row>
    <row r="220" spans="1:18" x14ac:dyDescent="0.2">
      <c r="C220" s="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5"/>
    </row>
    <row r="221" spans="1:18" ht="15" x14ac:dyDescent="0.25">
      <c r="B221" s="118"/>
      <c r="C221" s="118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5"/>
    </row>
    <row r="222" spans="1:18" x14ac:dyDescent="0.2">
      <c r="B222" s="44"/>
      <c r="C222" s="117"/>
      <c r="D222" s="44"/>
      <c r="E222" s="116"/>
      <c r="F222" s="44"/>
      <c r="G222" s="116"/>
      <c r="H222" s="44"/>
      <c r="I222" s="44"/>
      <c r="J222" s="44"/>
    </row>
    <row r="223" spans="1:18" x14ac:dyDescent="0.2">
      <c r="B223" s="120"/>
      <c r="C223" s="120"/>
      <c r="D223" s="120"/>
      <c r="E223" s="116"/>
      <c r="F223" s="120"/>
      <c r="G223" s="116"/>
      <c r="H223" s="120"/>
      <c r="I223" s="120"/>
      <c r="J223" s="120"/>
      <c r="K223" s="120"/>
      <c r="O223" s="16"/>
      <c r="P223" s="16"/>
      <c r="Q223" s="16"/>
      <c r="R223" s="16"/>
    </row>
    <row r="224" spans="1:18" x14ac:dyDescent="0.2">
      <c r="B224" s="116"/>
      <c r="C224" s="116"/>
      <c r="D224" s="116"/>
      <c r="F224" s="116"/>
      <c r="G224" s="116"/>
      <c r="H224" s="116"/>
      <c r="I224" s="116"/>
      <c r="J224" s="116"/>
      <c r="K224" s="116"/>
      <c r="O224" s="16"/>
      <c r="P224" s="16"/>
      <c r="Q224" s="16"/>
      <c r="R224" s="16"/>
    </row>
  </sheetData>
  <mergeCells count="101">
    <mergeCell ref="B199:B200"/>
    <mergeCell ref="B201:B202"/>
    <mergeCell ref="B203:B204"/>
    <mergeCell ref="B205:B206"/>
    <mergeCell ref="B207:B208"/>
    <mergeCell ref="B209:B210"/>
    <mergeCell ref="A180:A211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A169:A174"/>
    <mergeCell ref="B170:B171"/>
    <mergeCell ref="B172:B173"/>
    <mergeCell ref="A176:A178"/>
    <mergeCell ref="B177:B178"/>
    <mergeCell ref="P177:P178"/>
    <mergeCell ref="A155:A160"/>
    <mergeCell ref="B156:B157"/>
    <mergeCell ref="B158:B159"/>
    <mergeCell ref="A162:A167"/>
    <mergeCell ref="B163:B164"/>
    <mergeCell ref="B165:B166"/>
    <mergeCell ref="A140:A153"/>
    <mergeCell ref="B141:B142"/>
    <mergeCell ref="B143:B144"/>
    <mergeCell ref="B145:B146"/>
    <mergeCell ref="B147:B148"/>
    <mergeCell ref="B149:B150"/>
    <mergeCell ref="B151:B152"/>
    <mergeCell ref="B117:B118"/>
    <mergeCell ref="B119:B120"/>
    <mergeCell ref="A123:A138"/>
    <mergeCell ref="B124:B125"/>
    <mergeCell ref="B126:B127"/>
    <mergeCell ref="B128:B129"/>
    <mergeCell ref="B130:B131"/>
    <mergeCell ref="B132:B133"/>
    <mergeCell ref="B134:B135"/>
    <mergeCell ref="B136:B137"/>
    <mergeCell ref="A97:A106"/>
    <mergeCell ref="B98:B99"/>
    <mergeCell ref="B100:B101"/>
    <mergeCell ref="B102:B103"/>
    <mergeCell ref="B104:B105"/>
    <mergeCell ref="A108:A121"/>
    <mergeCell ref="B109:B110"/>
    <mergeCell ref="B111:B112"/>
    <mergeCell ref="B113:B114"/>
    <mergeCell ref="B115:B116"/>
    <mergeCell ref="A75:A80"/>
    <mergeCell ref="B76:B77"/>
    <mergeCell ref="B78:B79"/>
    <mergeCell ref="A82:A95"/>
    <mergeCell ref="B83:B84"/>
    <mergeCell ref="B85:B86"/>
    <mergeCell ref="B87:B88"/>
    <mergeCell ref="B89:B90"/>
    <mergeCell ref="B91:B92"/>
    <mergeCell ref="B93:B94"/>
    <mergeCell ref="O52:O53"/>
    <mergeCell ref="B54:B55"/>
    <mergeCell ref="B56:B57"/>
    <mergeCell ref="A60:A73"/>
    <mergeCell ref="B61:B62"/>
    <mergeCell ref="B63:B64"/>
    <mergeCell ref="B65:B66"/>
    <mergeCell ref="B67:B68"/>
    <mergeCell ref="B69:B70"/>
    <mergeCell ref="B71:B72"/>
    <mergeCell ref="A41:A58"/>
    <mergeCell ref="B42:B43"/>
    <mergeCell ref="B44:B45"/>
    <mergeCell ref="B46:B47"/>
    <mergeCell ref="B48:B49"/>
    <mergeCell ref="B50:B51"/>
    <mergeCell ref="B52:B53"/>
    <mergeCell ref="B20:B21"/>
    <mergeCell ref="A24:A39"/>
    <mergeCell ref="B25:B26"/>
    <mergeCell ref="B27:B28"/>
    <mergeCell ref="B29:B30"/>
    <mergeCell ref="B31:B32"/>
    <mergeCell ref="B33:B34"/>
    <mergeCell ref="B35:B36"/>
    <mergeCell ref="B37:B38"/>
    <mergeCell ref="A1:M1"/>
    <mergeCell ref="A2:M2"/>
    <mergeCell ref="A5:A22"/>
    <mergeCell ref="B6:B7"/>
    <mergeCell ref="B8:B9"/>
    <mergeCell ref="B10:B11"/>
    <mergeCell ref="B12:B13"/>
    <mergeCell ref="B14:B15"/>
    <mergeCell ref="B16:B17"/>
    <mergeCell ref="B18:B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Anual x Areas y CC 2017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2018-04-10T08:00:50Z</dcterms:created>
  <dcterms:modified xsi:type="dcterms:W3CDTF">2018-04-10T08:02:54Z</dcterms:modified>
</cp:coreProperties>
</file>